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C:\Users\Administrator\Desktop\UPH_JM ATIAH\pHJKR\"/>
    </mc:Choice>
  </mc:AlternateContent>
  <xr:revisionPtr revIDLastSave="0" documentId="13_ncr:1_{697BD7C6-C7F8-4BF4-947A-AB01DAAB1614}" xr6:coauthVersionLast="47" xr6:coauthVersionMax="47" xr10:uidLastSave="{00000000-0000-0000-0000-000000000000}"/>
  <bookViews>
    <workbookView xWindow="-120" yWindow="-120" windowWidth="21840" windowHeight="13140" firstSheet="4" activeTab="5" xr2:uid="{4E46D539-3EE0-4261-974E-12A723093FF7}"/>
  </bookViews>
  <sheets>
    <sheet name="Cover Page" sheetId="1" r:id="rId1"/>
    <sheet name="01 Registration form" sheetId="3" r:id="rId2"/>
    <sheet name="02 Road Categories" sheetId="6" r:id="rId3"/>
    <sheet name="03 Matrix" sheetId="7" r:id="rId4"/>
    <sheet name="04 Assessment Scoring Form " sheetId="8" r:id="rId5"/>
    <sheet name="05 Design Assessment Form" sheetId="10" r:id="rId6"/>
    <sheet name="06 Verification Assessment Form" sheetId="13" r:id="rId7"/>
    <sheet name="Sheet1" sheetId="11" state="hidden" r:id="rId8"/>
  </sheets>
  <definedNames>
    <definedName name="_xlnm.Print_Area" localSheetId="1">'01 Registration form'!$A$1:$N$103</definedName>
    <definedName name="_xlnm.Print_Area" localSheetId="2">'02 Road Categories'!$A$1:$E$29</definedName>
    <definedName name="_xlnm.Print_Area" localSheetId="3">'03 Matrix'!$A$1:$N$62</definedName>
    <definedName name="_xlnm.Print_Area" localSheetId="4">'04 Assessment Scoring Form '!$A$1:$F$38</definedName>
    <definedName name="_xlnm.Print_Area" localSheetId="0">'Cover Page'!$A$1:$J$45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4" i="10" l="1"/>
  <c r="C154" i="10"/>
  <c r="D161" i="13"/>
  <c r="C161" i="13"/>
  <c r="G12" i="10"/>
  <c r="G12" i="13"/>
  <c r="F40" i="10"/>
  <c r="F42" i="10"/>
  <c r="F43" i="10"/>
  <c r="F44" i="10"/>
  <c r="F46" i="10"/>
  <c r="F91" i="13" l="1"/>
  <c r="F96" i="13"/>
  <c r="G106" i="13"/>
  <c r="F106" i="13"/>
  <c r="G40" i="10"/>
  <c r="G6" i="11"/>
  <c r="H17" i="11" s="1"/>
  <c r="E39" i="13" s="1"/>
  <c r="G2" i="11"/>
  <c r="G4" i="11" s="1"/>
  <c r="E80" i="10"/>
  <c r="G139" i="13"/>
  <c r="F139" i="13"/>
  <c r="G132" i="10"/>
  <c r="F132" i="10"/>
  <c r="F131" i="13"/>
  <c r="G117" i="13"/>
  <c r="F117" i="13"/>
  <c r="G110" i="13"/>
  <c r="F110" i="13"/>
  <c r="C110" i="13"/>
  <c r="C106" i="10"/>
  <c r="E104" i="13"/>
  <c r="E121" i="13" s="1"/>
  <c r="E155" i="13" s="1"/>
  <c r="E83" i="13"/>
  <c r="G79" i="13"/>
  <c r="F79" i="13"/>
  <c r="F69" i="13"/>
  <c r="G69" i="13" s="1"/>
  <c r="E157" i="13"/>
  <c r="G145" i="13"/>
  <c r="G147" i="13" s="1"/>
  <c r="G157" i="13" s="1"/>
  <c r="F145" i="13"/>
  <c r="F147" i="13" s="1"/>
  <c r="F157" i="13" s="1"/>
  <c r="C145" i="13"/>
  <c r="E143" i="13"/>
  <c r="E156" i="13" s="1"/>
  <c r="C139" i="13"/>
  <c r="C136" i="13"/>
  <c r="G131" i="13"/>
  <c r="C131" i="13"/>
  <c r="C123" i="13"/>
  <c r="C117" i="13"/>
  <c r="G115" i="13"/>
  <c r="F115" i="13"/>
  <c r="C115" i="13"/>
  <c r="G113" i="13"/>
  <c r="F113" i="13"/>
  <c r="C113" i="13"/>
  <c r="G107" i="13"/>
  <c r="F107" i="13"/>
  <c r="C107" i="13"/>
  <c r="G105" i="13"/>
  <c r="F105" i="13"/>
  <c r="C104" i="13"/>
  <c r="G102" i="13"/>
  <c r="F102" i="13"/>
  <c r="C102" i="13"/>
  <c r="C97" i="13"/>
  <c r="C95" i="13"/>
  <c r="C90" i="13"/>
  <c r="C85" i="13"/>
  <c r="G84" i="13"/>
  <c r="F84" i="13"/>
  <c r="C83" i="13"/>
  <c r="C79" i="13"/>
  <c r="G76" i="13"/>
  <c r="F76" i="13"/>
  <c r="E75" i="13"/>
  <c r="E77" i="13" s="1"/>
  <c r="E153" i="13" s="1"/>
  <c r="C75" i="13"/>
  <c r="G72" i="13"/>
  <c r="F72" i="13"/>
  <c r="C72" i="13"/>
  <c r="C69" i="13"/>
  <c r="C68" i="13"/>
  <c r="G62" i="13"/>
  <c r="F62" i="13"/>
  <c r="C62" i="13"/>
  <c r="C60" i="13"/>
  <c r="G56" i="13"/>
  <c r="F56" i="13"/>
  <c r="C56" i="13"/>
  <c r="C49" i="13"/>
  <c r="C48" i="13"/>
  <c r="C45" i="13"/>
  <c r="C41" i="13"/>
  <c r="C39" i="13"/>
  <c r="G33" i="13"/>
  <c r="F33" i="13"/>
  <c r="C33" i="13"/>
  <c r="G24" i="13"/>
  <c r="F24" i="13"/>
  <c r="C24" i="13"/>
  <c r="C12" i="13"/>
  <c r="B11" i="13"/>
  <c r="E99" i="13" l="1"/>
  <c r="E98" i="13"/>
  <c r="I25" i="11"/>
  <c r="E95" i="13" s="1"/>
  <c r="E90" i="13"/>
  <c r="H25" i="11"/>
  <c r="E45" i="13"/>
  <c r="G7" i="11"/>
  <c r="I38" i="11" s="1"/>
  <c r="E61" i="13" s="1"/>
  <c r="F104" i="13"/>
  <c r="F121" i="13" s="1"/>
  <c r="F155" i="13" s="1"/>
  <c r="G104" i="13"/>
  <c r="G121" i="13" s="1"/>
  <c r="G155" i="13" s="1"/>
  <c r="G75" i="13"/>
  <c r="G77" i="13" s="1"/>
  <c r="G153" i="13" s="1"/>
  <c r="G40" i="13"/>
  <c r="F40" i="13"/>
  <c r="F83" i="13"/>
  <c r="F75" i="13"/>
  <c r="F77" i="13" s="1"/>
  <c r="F153" i="13" s="1"/>
  <c r="G83" i="13"/>
  <c r="E89" i="13" l="1"/>
  <c r="E88" i="13"/>
  <c r="E86" i="13"/>
  <c r="E87" i="13"/>
  <c r="E41" i="13"/>
  <c r="E85" i="13"/>
  <c r="F39" i="13"/>
  <c r="G39" i="13"/>
  <c r="E150" i="10" l="1"/>
  <c r="G138" i="10"/>
  <c r="G140" i="10" s="1"/>
  <c r="G150" i="10" s="1"/>
  <c r="F138" i="10"/>
  <c r="F140" i="10" s="1"/>
  <c r="F150" i="10" s="1"/>
  <c r="C138" i="10"/>
  <c r="E136" i="10"/>
  <c r="E149" i="10" s="1"/>
  <c r="C132" i="10"/>
  <c r="C129" i="10"/>
  <c r="G124" i="10"/>
  <c r="F124" i="10"/>
  <c r="C124" i="10"/>
  <c r="C116" i="10"/>
  <c r="G112" i="10"/>
  <c r="F112" i="10"/>
  <c r="C112" i="10"/>
  <c r="G110" i="10"/>
  <c r="F110" i="10"/>
  <c r="C110" i="10"/>
  <c r="G108" i="10"/>
  <c r="F108" i="10"/>
  <c r="C108" i="10"/>
  <c r="G106" i="10"/>
  <c r="F106" i="10"/>
  <c r="G103" i="10"/>
  <c r="F103" i="10"/>
  <c r="C103" i="10"/>
  <c r="G102" i="10"/>
  <c r="F102" i="10"/>
  <c r="E101" i="10"/>
  <c r="E114" i="10" s="1"/>
  <c r="E148" i="10" s="1"/>
  <c r="G99" i="10"/>
  <c r="F99" i="10"/>
  <c r="C101" i="10"/>
  <c r="C99" i="10"/>
  <c r="C78" i="10"/>
  <c r="C94" i="10"/>
  <c r="C92" i="10"/>
  <c r="G101" i="10" l="1"/>
  <c r="G114" i="10" s="1"/>
  <c r="G148" i="10" s="1"/>
  <c r="F101" i="10"/>
  <c r="F114" i="10" s="1"/>
  <c r="F148" i="10" s="1"/>
  <c r="C87" i="10"/>
  <c r="C82" i="10"/>
  <c r="G81" i="10"/>
  <c r="F81" i="10"/>
  <c r="C80" i="10"/>
  <c r="G78" i="10"/>
  <c r="F78" i="10"/>
  <c r="G75" i="10"/>
  <c r="F75" i="10"/>
  <c r="E74" i="10"/>
  <c r="E76" i="10" s="1"/>
  <c r="E146" i="10" s="1"/>
  <c r="C74" i="10"/>
  <c r="G71" i="10"/>
  <c r="F71" i="10"/>
  <c r="C71" i="10"/>
  <c r="G69" i="10"/>
  <c r="F69" i="10"/>
  <c r="C69" i="10"/>
  <c r="C68" i="10"/>
  <c r="C62" i="10"/>
  <c r="F60" i="10"/>
  <c r="G60" i="10"/>
  <c r="E60" i="10"/>
  <c r="G80" i="10" l="1"/>
  <c r="F80" i="10"/>
  <c r="G74" i="10"/>
  <c r="G76" i="10" s="1"/>
  <c r="G146" i="10" s="1"/>
  <c r="F74" i="10"/>
  <c r="F76" i="10" s="1"/>
  <c r="F146" i="10" s="1"/>
  <c r="C60" i="10" l="1"/>
  <c r="G56" i="10"/>
  <c r="F56" i="10"/>
  <c r="C56" i="10"/>
  <c r="C49" i="10"/>
  <c r="C48" i="10"/>
  <c r="C45" i="10"/>
  <c r="G46" i="10"/>
  <c r="G44" i="10"/>
  <c r="G43" i="10"/>
  <c r="G42" i="10"/>
  <c r="C41" i="10" l="1"/>
  <c r="C39" i="10" l="1"/>
  <c r="G33" i="10"/>
  <c r="F33" i="10"/>
  <c r="C33" i="10"/>
  <c r="G24" i="10"/>
  <c r="F24" i="10"/>
  <c r="C24" i="10"/>
  <c r="F2" i="11" l="1"/>
  <c r="F4" i="11" s="1"/>
  <c r="F6" i="11"/>
  <c r="D17" i="11" l="1"/>
  <c r="E45" i="10" s="1"/>
  <c r="D25" i="11"/>
  <c r="E41" i="10" s="1"/>
  <c r="E87" i="10"/>
  <c r="E137" i="13"/>
  <c r="E138" i="13"/>
  <c r="G46" i="13"/>
  <c r="F46" i="13"/>
  <c r="E128" i="13"/>
  <c r="E130" i="13"/>
  <c r="E125" i="13"/>
  <c r="E126" i="13"/>
  <c r="E127" i="13"/>
  <c r="E129" i="13"/>
  <c r="E124" i="13"/>
  <c r="E123" i="10"/>
  <c r="E121" i="10"/>
  <c r="E122" i="10"/>
  <c r="E118" i="10"/>
  <c r="E119" i="10"/>
  <c r="E117" i="10"/>
  <c r="E120" i="10"/>
  <c r="E25" i="11"/>
  <c r="E96" i="10"/>
  <c r="E95" i="10"/>
  <c r="G93" i="10"/>
  <c r="F93" i="10"/>
  <c r="E12" i="10"/>
  <c r="E23" i="10"/>
  <c r="F23" i="10" s="1"/>
  <c r="E19" i="10"/>
  <c r="F19" i="10" s="1"/>
  <c r="E22" i="10"/>
  <c r="F22" i="10" s="1"/>
  <c r="E21" i="10"/>
  <c r="F21" i="10" s="1"/>
  <c r="E20" i="10"/>
  <c r="F7" i="11"/>
  <c r="E38" i="11" s="1"/>
  <c r="E39" i="10" l="1"/>
  <c r="G39" i="10" s="1"/>
  <c r="E92" i="10"/>
  <c r="F45" i="10"/>
  <c r="G45" i="10"/>
  <c r="F20" i="10"/>
  <c r="G20" i="10" s="1"/>
  <c r="G19" i="10"/>
  <c r="G96" i="13"/>
  <c r="G138" i="13"/>
  <c r="F138" i="13"/>
  <c r="G137" i="13"/>
  <c r="E60" i="13"/>
  <c r="E67" i="13" s="1"/>
  <c r="E152" i="13" s="1"/>
  <c r="F61" i="13"/>
  <c r="F60" i="13" s="1"/>
  <c r="G61" i="13"/>
  <c r="G60" i="13" s="1"/>
  <c r="F45" i="13"/>
  <c r="G45" i="13"/>
  <c r="E86" i="10"/>
  <c r="F86" i="10" s="1"/>
  <c r="G124" i="13"/>
  <c r="F124" i="13"/>
  <c r="G125" i="13"/>
  <c r="F125" i="13"/>
  <c r="F93" i="13"/>
  <c r="G93" i="13"/>
  <c r="G91" i="13"/>
  <c r="E49" i="10"/>
  <c r="E67" i="10" s="1"/>
  <c r="E145" i="10" s="1"/>
  <c r="G129" i="13"/>
  <c r="F129" i="13"/>
  <c r="F126" i="13"/>
  <c r="G126" i="13"/>
  <c r="G130" i="13"/>
  <c r="F130" i="13"/>
  <c r="G92" i="13"/>
  <c r="F92" i="13"/>
  <c r="F98" i="13"/>
  <c r="G98" i="13"/>
  <c r="E97" i="13"/>
  <c r="F127" i="13"/>
  <c r="G127" i="13"/>
  <c r="G128" i="13"/>
  <c r="F128" i="13"/>
  <c r="G99" i="13"/>
  <c r="F99" i="13"/>
  <c r="F12" i="13"/>
  <c r="G94" i="13"/>
  <c r="F94" i="13"/>
  <c r="F122" i="10"/>
  <c r="G122" i="10"/>
  <c r="G121" i="10"/>
  <c r="F121" i="10"/>
  <c r="F123" i="10"/>
  <c r="G123" i="10"/>
  <c r="G120" i="10"/>
  <c r="F120" i="10"/>
  <c r="G117" i="10"/>
  <c r="F117" i="10"/>
  <c r="F119" i="10"/>
  <c r="G119" i="10"/>
  <c r="G118" i="10"/>
  <c r="F118" i="10"/>
  <c r="F95" i="10"/>
  <c r="G95" i="10"/>
  <c r="E94" i="10"/>
  <c r="G96" i="10"/>
  <c r="F96" i="10"/>
  <c r="F92" i="10"/>
  <c r="G92" i="10"/>
  <c r="G89" i="10"/>
  <c r="F89" i="10"/>
  <c r="F90" i="10"/>
  <c r="G90" i="10"/>
  <c r="G91" i="10"/>
  <c r="F91" i="10"/>
  <c r="G88" i="10"/>
  <c r="F88" i="10"/>
  <c r="E84" i="10"/>
  <c r="G84" i="10" s="1"/>
  <c r="E85" i="10"/>
  <c r="E82" i="10"/>
  <c r="E83" i="10"/>
  <c r="E55" i="10"/>
  <c r="E51" i="10"/>
  <c r="E54" i="10"/>
  <c r="E53" i="10"/>
  <c r="E52" i="10"/>
  <c r="E50" i="10"/>
  <c r="F90" i="13" l="1"/>
  <c r="G95" i="13"/>
  <c r="F95" i="13"/>
  <c r="G136" i="13"/>
  <c r="F136" i="13"/>
  <c r="G86" i="10"/>
  <c r="G44" i="13"/>
  <c r="F44" i="13"/>
  <c r="F43" i="13"/>
  <c r="G43" i="13"/>
  <c r="F42" i="13"/>
  <c r="G42" i="13"/>
  <c r="F97" i="13"/>
  <c r="G97" i="13"/>
  <c r="E100" i="13"/>
  <c r="E154" i="13" s="1"/>
  <c r="F123" i="13"/>
  <c r="G123" i="13"/>
  <c r="F86" i="13"/>
  <c r="G86" i="13"/>
  <c r="G89" i="13"/>
  <c r="F89" i="13"/>
  <c r="G90" i="13"/>
  <c r="F88" i="13"/>
  <c r="G88" i="13"/>
  <c r="G87" i="13"/>
  <c r="F87" i="13"/>
  <c r="F116" i="10"/>
  <c r="G116" i="10"/>
  <c r="E97" i="10"/>
  <c r="E147" i="10" s="1"/>
  <c r="F94" i="10"/>
  <c r="G94" i="10"/>
  <c r="F87" i="10"/>
  <c r="G87" i="10"/>
  <c r="F84" i="10"/>
  <c r="G85" i="10"/>
  <c r="F85" i="10"/>
  <c r="F83" i="10"/>
  <c r="G83" i="10"/>
  <c r="G53" i="10"/>
  <c r="F53" i="10"/>
  <c r="F54" i="10"/>
  <c r="G54" i="10"/>
  <c r="G52" i="10"/>
  <c r="F52" i="10"/>
  <c r="G55" i="10"/>
  <c r="F55" i="10"/>
  <c r="G51" i="10"/>
  <c r="F51" i="10"/>
  <c r="F50" i="10"/>
  <c r="G50" i="10"/>
  <c r="F39" i="10"/>
  <c r="E47" i="10"/>
  <c r="E144" i="10" s="1"/>
  <c r="C12" i="10"/>
  <c r="B11" i="10"/>
  <c r="G143" i="13" l="1"/>
  <c r="G156" i="13" s="1"/>
  <c r="F143" i="13"/>
  <c r="F156" i="13" s="1"/>
  <c r="F41" i="13"/>
  <c r="F47" i="13" s="1"/>
  <c r="F151" i="13" s="1"/>
  <c r="E47" i="13"/>
  <c r="E151" i="13" s="1"/>
  <c r="E158" i="13" s="1"/>
  <c r="G41" i="13"/>
  <c r="G47" i="13" s="1"/>
  <c r="G151" i="13" s="1"/>
  <c r="F85" i="13"/>
  <c r="F100" i="13" s="1"/>
  <c r="F154" i="13" s="1"/>
  <c r="E151" i="10"/>
  <c r="G49" i="13"/>
  <c r="G67" i="13" s="1"/>
  <c r="G152" i="13" s="1"/>
  <c r="G85" i="13"/>
  <c r="G100" i="13" s="1"/>
  <c r="G154" i="13" s="1"/>
  <c r="F49" i="13"/>
  <c r="F67" i="13" s="1"/>
  <c r="F152" i="13" s="1"/>
  <c r="F82" i="10"/>
  <c r="F97" i="10" s="1"/>
  <c r="F147" i="10" s="1"/>
  <c r="G82" i="10"/>
  <c r="G97" i="10" s="1"/>
  <c r="G147" i="10" s="1"/>
  <c r="F49" i="10"/>
  <c r="G49" i="10"/>
  <c r="G41" i="10"/>
  <c r="F41" i="10"/>
  <c r="G62" i="10"/>
  <c r="G129" i="10"/>
  <c r="G136" i="10" s="1"/>
  <c r="G149" i="10" s="1"/>
  <c r="G158" i="13" l="1"/>
  <c r="D163" i="13" s="1"/>
  <c r="F158" i="13"/>
  <c r="C163" i="13" s="1"/>
  <c r="G67" i="10"/>
  <c r="G145" i="10" s="1"/>
  <c r="D162" i="13" l="1"/>
  <c r="C162" i="13"/>
  <c r="F129" i="10"/>
  <c r="F136" i="10" s="1"/>
  <c r="F149" i="10" s="1"/>
  <c r="F62" i="10"/>
  <c r="F67" i="10" s="1"/>
  <c r="F145" i="10" s="1"/>
  <c r="F12" i="10" l="1"/>
  <c r="F47" i="10" s="1"/>
  <c r="F144" i="10" s="1"/>
  <c r="F151" i="10" s="1"/>
  <c r="G22" i="10"/>
  <c r="G21" i="10"/>
  <c r="G23" i="10"/>
  <c r="C156" i="10" l="1"/>
  <c r="C155" i="10"/>
  <c r="G47" i="10" l="1"/>
  <c r="G144" i="10" s="1"/>
  <c r="G151" i="10" s="1"/>
  <c r="D155" i="10" l="1"/>
  <c r="D156" i="10"/>
</calcChain>
</file>

<file path=xl/sharedStrings.xml><?xml version="1.0" encoding="utf-8"?>
<sst xmlns="http://schemas.openxmlformats.org/spreadsheetml/2006/main" count="1124" uniqueCount="365">
  <si>
    <t>:</t>
  </si>
  <si>
    <t>1.</t>
  </si>
  <si>
    <t>2.</t>
  </si>
  <si>
    <t>3.</t>
  </si>
  <si>
    <t xml:space="preserve">   Lain-lain dokumen</t>
  </si>
  <si>
    <t xml:space="preserve">   ……………………………..</t>
  </si>
  <si>
    <t>JKR/SIRIM 5:2023</t>
  </si>
  <si>
    <t>Annex B</t>
  </si>
  <si>
    <t>(normative)</t>
  </si>
  <si>
    <t>Registration Form</t>
  </si>
  <si>
    <t>Registration form pH JKR</t>
  </si>
  <si>
    <t>Project</t>
  </si>
  <si>
    <t>name</t>
  </si>
  <si>
    <t xml:space="preserve">name and </t>
  </si>
  <si>
    <t>address</t>
  </si>
  <si>
    <t>Location/</t>
  </si>
  <si>
    <t>project</t>
  </si>
  <si>
    <t xml:space="preserve">Developer   </t>
  </si>
  <si>
    <t>Postcode</t>
  </si>
  <si>
    <t>City</t>
  </si>
  <si>
    <t>State</t>
  </si>
  <si>
    <t>pH  JKR</t>
  </si>
  <si>
    <t>facilitator</t>
  </si>
  <si>
    <t>information</t>
  </si>
  <si>
    <t>Name</t>
  </si>
  <si>
    <t>Company</t>
  </si>
  <si>
    <t>Telephone no.</t>
  </si>
  <si>
    <t>Fax no.</t>
  </si>
  <si>
    <t>Email</t>
  </si>
  <si>
    <t>details</t>
  </si>
  <si>
    <t xml:space="preserve">where </t>
  </si>
  <si>
    <t>applicable)</t>
  </si>
  <si>
    <r>
      <t>(Tick</t>
    </r>
    <r>
      <rPr>
        <b/>
        <sz val="9"/>
        <color rgb="FF00B050"/>
        <rFont val="Arial"/>
        <family val="2"/>
      </rPr>
      <t xml:space="preserve"> </t>
    </r>
    <r>
      <rPr>
        <b/>
        <sz val="9"/>
        <color rgb="FF00B050"/>
        <rFont val="Calibri"/>
        <family val="2"/>
      </rPr>
      <t xml:space="preserve">√ </t>
    </r>
  </si>
  <si>
    <t>Type of development</t>
  </si>
  <si>
    <t>New road</t>
  </si>
  <si>
    <t>Upgrading existing road</t>
  </si>
  <si>
    <t>Road length</t>
  </si>
  <si>
    <t>m</t>
  </si>
  <si>
    <t>Road Categories</t>
  </si>
  <si>
    <r>
      <rPr>
        <b/>
        <sz val="9"/>
        <color theme="1"/>
        <rFont val="Arial"/>
        <family val="2"/>
      </rPr>
      <t>A</t>
    </r>
    <r>
      <rPr>
        <sz val="9"/>
        <color theme="1"/>
        <rFont val="Arial"/>
        <family val="2"/>
      </rPr>
      <t xml:space="preserve"> (Expressway and highway)</t>
    </r>
  </si>
  <si>
    <r>
      <rPr>
        <b/>
        <sz val="9"/>
        <color theme="1"/>
        <rFont val="Arial"/>
        <family val="2"/>
      </rPr>
      <t>B</t>
    </r>
    <r>
      <rPr>
        <sz val="9"/>
        <color theme="1"/>
        <rFont val="Arial"/>
        <family val="2"/>
      </rPr>
      <t xml:space="preserve"> (Federal roads)</t>
    </r>
  </si>
  <si>
    <r>
      <rPr>
        <b/>
        <sz val="9"/>
        <color theme="1"/>
        <rFont val="Arial"/>
        <family val="2"/>
      </rPr>
      <t>C</t>
    </r>
    <r>
      <rPr>
        <sz val="9"/>
        <color theme="1"/>
        <rFont val="Arial"/>
        <family val="2"/>
      </rPr>
      <t xml:space="preserve"> (State roads)</t>
    </r>
  </si>
  <si>
    <r>
      <rPr>
        <b/>
        <sz val="9"/>
        <color theme="1"/>
        <rFont val="Arial"/>
        <family val="2"/>
      </rPr>
      <t>D</t>
    </r>
    <r>
      <rPr>
        <sz val="9"/>
        <color theme="1"/>
        <rFont val="Arial"/>
        <family val="2"/>
      </rPr>
      <t xml:space="preserve"> (Local authority roads)</t>
    </r>
  </si>
  <si>
    <r>
      <rPr>
        <b/>
        <sz val="9"/>
        <color theme="1"/>
        <rFont val="Arial"/>
        <family val="2"/>
      </rPr>
      <t>E</t>
    </r>
    <r>
      <rPr>
        <sz val="9"/>
        <color theme="1"/>
        <rFont val="Arial"/>
        <family val="2"/>
      </rPr>
      <t xml:space="preserve"> (Rural roads)</t>
    </r>
  </si>
  <si>
    <t xml:space="preserve">NOTE. Refer Clause 4.4 of JKR/SIRIM 5, pH JKR for road. </t>
  </si>
  <si>
    <t xml:space="preserve"> © JKR and SIRIM Berhad 2023 - All rights reserved</t>
  </si>
  <si>
    <t xml:space="preserve">Supporting </t>
  </si>
  <si>
    <t>Document</t>
  </si>
  <si>
    <t>Project summary</t>
  </si>
  <si>
    <t>Site plan/ location</t>
  </si>
  <si>
    <t>Other related docments</t>
  </si>
  <si>
    <t>(please state)</t>
  </si>
  <si>
    <t xml:space="preserve">   “I agree that the information listed above is true”</t>
  </si>
  <si>
    <t xml:space="preserve">   (Project Team Leader)</t>
  </si>
  <si>
    <t xml:space="preserve"> Name</t>
  </si>
  <si>
    <t>Position</t>
  </si>
  <si>
    <t>Telephone no.                 :</t>
  </si>
  <si>
    <t>Date</t>
  </si>
  <si>
    <t>Road categories are as in Table 1</t>
  </si>
  <si>
    <t>Road categories</t>
  </si>
  <si>
    <t>Description</t>
  </si>
  <si>
    <t>A</t>
  </si>
  <si>
    <t>B</t>
  </si>
  <si>
    <t>C</t>
  </si>
  <si>
    <t>D</t>
  </si>
  <si>
    <t>4.4 Road categories</t>
  </si>
  <si>
    <t>Expressway</t>
  </si>
  <si>
    <t>They constitute the interstate national network for intermediate traffic volumes and complement the expressway network. They usually link up directly or indirectly the Federal capital, state capitals, large urban centers and points of entry/exit to the country. They serve long to intermediate trip lengths. Speed of travel is not as important as in an Expressway but relatively high to medium speed is necessary. Smooth traffic is provided with partial access control.</t>
  </si>
  <si>
    <t>Federal roads</t>
  </si>
  <si>
    <t>State roads</t>
  </si>
  <si>
    <t>Local authority roads</t>
  </si>
  <si>
    <t>E</t>
  </si>
  <si>
    <t>Rural roads</t>
  </si>
  <si>
    <t>Table 1. Road categories</t>
  </si>
  <si>
    <t xml:space="preserve">An Expressway is a divided highway for through traffic with full control of access and always with grade separations at all intersections. </t>
  </si>
  <si>
    <t xml:space="preserve">In rural areas, they apply to the interstate highways for through traffic and form the basic framework of National Road Transportation for fast travel. </t>
  </si>
  <si>
    <t xml:space="preserve">They serve long trips and provide higher speed of travelling and comfort. To maintain this, they are fully access controlled and are designed to the highest standards. They form the basic framework of the road transportation system for through traffic in urbanised areas. They also serve relatively long trips and smooth traffic flow and with full access control and complement the Rural Expressway. </t>
  </si>
  <si>
    <t>All expressways including the ramps will have full access control. However, in urban areas, it may be appropriate to allow left in - left out access with service interchange ramps to enhance connectivity to the existing road network. Any such connections on entry ramps should provide for appropriate acceleration distances onto the expressway, and any access on an exit ramp shall have adequate deceleration distance so that safety is not affected. Any such connections should be assessed for the likely usage and the traffic capacity determined.</t>
  </si>
  <si>
    <t xml:space="preserve">Federal Roads are roads that are gazetted under the Federal Road Ordinance and are usually roads linking the state capitals, airports, railway stations and ports. Roads within Felda Land Schemes and those in other Regional Land Schemes constructed under the Federal Fund shall also fall under this category. The maintenance of these roads is the responsibility of the Federal Government and is done through the State JKR with funds from the Federal Government. </t>
  </si>
  <si>
    <t>Federal Roads can fall into the rural category under the national highway network, or the urban category under the arterial roads which link major urban centers.</t>
  </si>
  <si>
    <r>
      <t xml:space="preserve">Table 1. Road categories </t>
    </r>
    <r>
      <rPr>
        <i/>
        <sz val="11"/>
        <color theme="1"/>
        <rFont val="Arial"/>
        <family val="2"/>
      </rPr>
      <t>(concluded)</t>
    </r>
  </si>
  <si>
    <t>State roads can fall into the rural category under primary road network in the state, or the urban category under collector roads within urban centers.</t>
  </si>
  <si>
    <t xml:space="preserve">State Roads are all the other roads within the state outside the jurisdiction of the Local Authority or District Office, built to JKR Standard. They are normally constructed with State Funds. The maintenance of these roads are the responsibility of the State Government and is done through the State JKR. </t>
  </si>
  <si>
    <t xml:space="preserve">Local Authority Roads are all those roads within the limits and boundaries of the Local Authority and are normally maintained by the responsible Local Authority. </t>
  </si>
  <si>
    <t>Local roads can fall under the rural category if it is a minor road supporting the local network, or the urban category if it serves as minor streets in a local town network.</t>
  </si>
  <si>
    <t xml:space="preserve">Rural roads are all those roads directly under the jurisdiction of the District Office. They can be earth or metaled roads, usually with no right of way, and maintained by the District Office. </t>
  </si>
  <si>
    <t>Rural roads are under the rural category and serve predominantly the local rural areas only.</t>
  </si>
  <si>
    <t>No</t>
  </si>
  <si>
    <t>Kriteria</t>
  </si>
  <si>
    <t>✔</t>
  </si>
  <si>
    <t>5*</t>
  </si>
  <si>
    <t>IN</t>
  </si>
  <si>
    <t>4.5 Matrix</t>
  </si>
  <si>
    <t>Matrix criteria and road categories are as in Table 2 below.</t>
  </si>
  <si>
    <t>Table 2.  Description criteria and road categories</t>
  </si>
  <si>
    <t>SM</t>
  </si>
  <si>
    <t>Sustainable Site Planning and Management</t>
  </si>
  <si>
    <t>Requirements for road works design</t>
  </si>
  <si>
    <t>Road alignment</t>
  </si>
  <si>
    <t>Site vegetation</t>
  </si>
  <si>
    <t>4*</t>
  </si>
  <si>
    <t>Noise mitigation</t>
  </si>
  <si>
    <t>NA</t>
  </si>
  <si>
    <t>Services for disabled users</t>
  </si>
  <si>
    <t>6*</t>
  </si>
  <si>
    <t>Noise control</t>
  </si>
  <si>
    <t>PT</t>
  </si>
  <si>
    <t>Pavement technologies</t>
  </si>
  <si>
    <t>Existing pavement evaluation</t>
  </si>
  <si>
    <t>Permeable pavement</t>
  </si>
  <si>
    <t>Pavement performance tracking</t>
  </si>
  <si>
    <t>Pavement design life</t>
  </si>
  <si>
    <t>EW</t>
  </si>
  <si>
    <t>Environmental and Water</t>
  </si>
  <si>
    <t>Enviromental Management System (EMS)</t>
  </si>
  <si>
    <t>Stormwater management</t>
  </si>
  <si>
    <t>3*</t>
  </si>
  <si>
    <t>Ecological connectivity (Elective Criteria)</t>
  </si>
  <si>
    <t>AE</t>
  </si>
  <si>
    <t>Access and Equity</t>
  </si>
  <si>
    <t>Safety audit</t>
  </si>
  <si>
    <t>2*</t>
  </si>
  <si>
    <t>Scenic views</t>
  </si>
  <si>
    <t xml:space="preserve">Pedestrian access </t>
  </si>
  <si>
    <t xml:space="preserve">Motorcycle lane </t>
  </si>
  <si>
    <t xml:space="preserve">Access to rest area </t>
  </si>
  <si>
    <t xml:space="preserve">Cycle track </t>
  </si>
  <si>
    <t>CA</t>
  </si>
  <si>
    <t>Construction activity</t>
  </si>
  <si>
    <t xml:space="preserve">Requirements for road work design </t>
  </si>
  <si>
    <t>Occupational Health and Safety Mangement System (OHSMS)</t>
  </si>
  <si>
    <t>Waste management</t>
  </si>
  <si>
    <t xml:space="preserve">Traffic management </t>
  </si>
  <si>
    <t>Routine maintenance</t>
  </si>
  <si>
    <r>
      <t xml:space="preserve">Table 2.  Description criteria and road categories </t>
    </r>
    <r>
      <rPr>
        <b/>
        <i/>
        <sz val="11"/>
        <rFont val="Arial"/>
        <family val="2"/>
      </rPr>
      <t>(continued)</t>
    </r>
  </si>
  <si>
    <t>Housekeeping</t>
  </si>
  <si>
    <t>Sustainable construction</t>
  </si>
  <si>
    <t>MR</t>
  </si>
  <si>
    <t>Material resources</t>
  </si>
  <si>
    <t>Material reuse</t>
  </si>
  <si>
    <t>Green product</t>
  </si>
  <si>
    <t>Road inventories</t>
  </si>
  <si>
    <t>Efficient road lightings and/or traffic signal systems</t>
  </si>
  <si>
    <t>Innovations</t>
  </si>
  <si>
    <t>Innovation</t>
  </si>
  <si>
    <t>NOTES: 
1. NA - Not applicable criteria due to the type of development that is being rated. It does not 
    affect the overall score count.
2. *If the criteria not related to the project, it will be counted as NA.</t>
  </si>
  <si>
    <t>Annex C</t>
  </si>
  <si>
    <t>Project name</t>
  </si>
  <si>
    <t>pH JKR 
registration number</t>
  </si>
  <si>
    <r>
      <t xml:space="preserve">Type of 
development
</t>
    </r>
    <r>
      <rPr>
        <sz val="11"/>
        <color theme="1"/>
        <rFont val="Calibri"/>
        <family val="2"/>
        <scheme val="minor"/>
      </rPr>
      <t xml:space="preserve">(Tick </t>
    </r>
    <r>
      <rPr>
        <b/>
        <sz val="11"/>
        <color rgb="FF00B050"/>
        <rFont val="Calibri"/>
        <family val="2"/>
        <scheme val="minor"/>
      </rPr>
      <t>✔</t>
    </r>
    <r>
      <rPr>
        <sz val="11"/>
        <color theme="1"/>
        <rFont val="Calibri"/>
        <family val="2"/>
        <scheme val="minor"/>
      </rPr>
      <t xml:space="preserve"> where applicable)</t>
    </r>
  </si>
  <si>
    <r>
      <rPr>
        <b/>
        <sz val="11"/>
        <color theme="1"/>
        <rFont val="Calibri"/>
        <family val="2"/>
        <scheme val="minor"/>
      </rPr>
      <t>Road categories</t>
    </r>
    <r>
      <rPr>
        <sz val="11"/>
        <color theme="1"/>
        <rFont val="Calibri"/>
        <family val="2"/>
        <scheme val="minor"/>
      </rPr>
      <t xml:space="preserve">
(Tick </t>
    </r>
    <r>
      <rPr>
        <b/>
        <sz val="11"/>
        <color rgb="FF00B050"/>
        <rFont val="Calibri"/>
        <family val="2"/>
        <scheme val="minor"/>
      </rPr>
      <t>✔</t>
    </r>
    <r>
      <rPr>
        <sz val="11"/>
        <color theme="1"/>
        <rFont val="Calibri"/>
        <family val="2"/>
        <scheme val="minor"/>
      </rPr>
      <t xml:space="preserve"> where applicable)</t>
    </r>
  </si>
  <si>
    <r>
      <rPr>
        <b/>
        <sz val="11"/>
        <color theme="1"/>
        <rFont val="Calibri"/>
        <family val="2"/>
        <scheme val="minor"/>
      </rPr>
      <t>A</t>
    </r>
    <r>
      <rPr>
        <sz val="11"/>
        <color theme="1"/>
        <rFont val="Calibri"/>
        <family val="2"/>
        <scheme val="minor"/>
      </rPr>
      <t xml:space="preserve"> (Expressway/ Highway)</t>
    </r>
  </si>
  <si>
    <r>
      <rPr>
        <b/>
        <sz val="11"/>
        <color theme="1"/>
        <rFont val="Calibri"/>
        <family val="2"/>
        <scheme val="minor"/>
      </rPr>
      <t>B</t>
    </r>
    <r>
      <rPr>
        <sz val="11"/>
        <color theme="1"/>
        <rFont val="Calibri"/>
        <family val="2"/>
        <scheme val="minor"/>
      </rPr>
      <t xml:space="preserve"> (Federal road)</t>
    </r>
  </si>
  <si>
    <r>
      <rPr>
        <b/>
        <sz val="11"/>
        <color theme="1"/>
        <rFont val="Calibri"/>
        <family val="2"/>
        <scheme val="minor"/>
      </rPr>
      <t>C</t>
    </r>
    <r>
      <rPr>
        <sz val="11"/>
        <color theme="1"/>
        <rFont val="Calibri"/>
        <family val="2"/>
        <scheme val="minor"/>
      </rPr>
      <t xml:space="preserve"> (State road)</t>
    </r>
  </si>
  <si>
    <r>
      <rPr>
        <b/>
        <sz val="11"/>
        <color theme="1"/>
        <rFont val="Calibri"/>
        <family val="2"/>
        <scheme val="minor"/>
      </rPr>
      <t>D</t>
    </r>
    <r>
      <rPr>
        <sz val="11"/>
        <color theme="1"/>
        <rFont val="Calibri"/>
        <family val="2"/>
        <scheme val="minor"/>
      </rPr>
      <t xml:space="preserve"> (Local authority road)</t>
    </r>
  </si>
  <si>
    <r>
      <rPr>
        <b/>
        <sz val="11"/>
        <color theme="1"/>
        <rFont val="Calibri"/>
        <family val="2"/>
        <scheme val="minor"/>
      </rPr>
      <t>E</t>
    </r>
    <r>
      <rPr>
        <sz val="11"/>
        <color theme="1"/>
        <rFont val="Calibri"/>
        <family val="2"/>
        <scheme val="minor"/>
      </rPr>
      <t xml:space="preserve"> (Rural road)</t>
    </r>
  </si>
  <si>
    <t>Design evaluation date (Stage 2)</t>
  </si>
  <si>
    <t>Verification evaluation date (Stage 3)</t>
  </si>
  <si>
    <r>
      <t xml:space="preserve">Validation evaluation date (Stage 4)*
</t>
    </r>
    <r>
      <rPr>
        <sz val="11"/>
        <color theme="1"/>
        <rFont val="Calibri"/>
        <family val="2"/>
        <scheme val="minor"/>
      </rPr>
      <t>*if applicable</t>
    </r>
  </si>
  <si>
    <t xml:space="preserve">pH JKR AsseSsment Scoring Form </t>
  </si>
  <si>
    <t>PROJECT NAME</t>
  </si>
  <si>
    <t>REG. NO.</t>
  </si>
  <si>
    <t>PROJECT TYPE</t>
  </si>
  <si>
    <t>NEW ROAD</t>
  </si>
  <si>
    <t>UPGRADING EXISTING ROAD</t>
  </si>
  <si>
    <t>Type of Road</t>
  </si>
  <si>
    <t>ROAD CATEGORIES</t>
  </si>
  <si>
    <t>CODE</t>
  </si>
  <si>
    <t>CRITERIA</t>
  </si>
  <si>
    <t>RESPONSIBILITY</t>
  </si>
  <si>
    <t>DESIGN</t>
  </si>
  <si>
    <t>MAX POINT</t>
  </si>
  <si>
    <t>TARGET POINT</t>
  </si>
  <si>
    <t>ASSESSMENT POINT</t>
  </si>
  <si>
    <t>CJ</t>
  </si>
  <si>
    <t>CSFJ</t>
  </si>
  <si>
    <t>CKG</t>
  </si>
  <si>
    <t>CASKT</t>
  </si>
  <si>
    <t>SUB TOTAL SM POINT</t>
  </si>
  <si>
    <t>CFSJ</t>
  </si>
  <si>
    <t>SUB TOTAL PT POINT</t>
  </si>
  <si>
    <t>CKAS</t>
  </si>
  <si>
    <t>SUB TOTAL EW POINT</t>
  </si>
  <si>
    <t>ACCESS &amp; EQUITY</t>
  </si>
  <si>
    <t>SUB TOTAL AE POINT</t>
  </si>
  <si>
    <t>SUB TOTAL CA POINT</t>
  </si>
  <si>
    <t/>
  </si>
  <si>
    <t>CKE</t>
  </si>
  <si>
    <t>SUB TOTAL MR POINT</t>
  </si>
  <si>
    <t>SCORE SUMMARY</t>
  </si>
  <si>
    <t>TOTAL POINTS (CORE)</t>
  </si>
  <si>
    <t>MAX</t>
  </si>
  <si>
    <t>TARGET</t>
  </si>
  <si>
    <t>ASSESSMENT</t>
  </si>
  <si>
    <t>SUSTAINABLE SITE PLANNING AND MANAGEMENT</t>
  </si>
  <si>
    <t>PAVEMENT TECHNOLOGIES</t>
  </si>
  <si>
    <t>ENVIRONMENT &amp; WATER</t>
  </si>
  <si>
    <t>CONSTRUCTION ACTIVITIES</t>
  </si>
  <si>
    <t>MATERIAL AND RESOURCES</t>
  </si>
  <si>
    <t>INOVATION</t>
  </si>
  <si>
    <t>TARGET SUMMARY</t>
  </si>
  <si>
    <t>DESIGN ASSESSMENT SUMMARY</t>
  </si>
  <si>
    <t>TOTAL SCORE (%)</t>
  </si>
  <si>
    <t>pH JKR RATING</t>
  </si>
  <si>
    <t>Assessed by:</t>
  </si>
  <si>
    <t>Signature:</t>
  </si>
  <si>
    <t>Date:</t>
  </si>
  <si>
    <t>Proof Documents</t>
  </si>
  <si>
    <t>SM1</t>
  </si>
  <si>
    <t>Traffic Study</t>
  </si>
  <si>
    <t>Site Investigation Data</t>
  </si>
  <si>
    <t>Flood records</t>
  </si>
  <si>
    <t>Response to public complaints or requests from public, local authority &amp; etc.</t>
  </si>
  <si>
    <t>Value Management (VM)</t>
  </si>
  <si>
    <t>Survey Drawing</t>
  </si>
  <si>
    <t>As built drawings</t>
  </si>
  <si>
    <t>Accident reports</t>
  </si>
  <si>
    <t>Structure replacement (Bridge assessment report/ Inventory card)</t>
  </si>
  <si>
    <t>Forensic Report</t>
  </si>
  <si>
    <t>Pavement evaluation report</t>
  </si>
  <si>
    <t>1A</t>
  </si>
  <si>
    <t>1B</t>
  </si>
  <si>
    <t>1C</t>
  </si>
  <si>
    <t>1D</t>
  </si>
  <si>
    <t>1E</t>
  </si>
  <si>
    <t>2A</t>
  </si>
  <si>
    <t>2B</t>
  </si>
  <si>
    <t>2C</t>
  </si>
  <si>
    <t>2D</t>
  </si>
  <si>
    <t>2E</t>
  </si>
  <si>
    <t>SM2</t>
  </si>
  <si>
    <t>Maximum grade less than 7%</t>
  </si>
  <si>
    <t>Provide added uphill lane (climbing lane) where the length of critical grade exceeds 5%</t>
  </si>
  <si>
    <t>Cut slope not more than 6 berms</t>
  </si>
  <si>
    <t xml:space="preserve">Normal cut slope not steeper than 1:1.5 or Rock slope not steeper than 4:1   </t>
  </si>
  <si>
    <t>Normal fill slope not steeper  than 1:2</t>
  </si>
  <si>
    <t>Height of bermnot more than 6m</t>
  </si>
  <si>
    <t>No reclamation involving  existing water bodies</t>
  </si>
  <si>
    <t xml:space="preserve">Not in Environmentally Sensitive Area (KSAS)
OR
Sensitive area with mitigation plan </t>
  </si>
  <si>
    <t>SM3</t>
  </si>
  <si>
    <t>Hydroseeding with Bio-degradable Erosion Control Blanket (BECB) on slope (example:  paddy  straw, coconut husk, rice husk etc.)</t>
  </si>
  <si>
    <t>Preservation of existing tree / vegetation</t>
  </si>
  <si>
    <t>Use bio-engineering techinques (example: vetiver grass, creeper and regenaration of natural plant species and material)</t>
  </si>
  <si>
    <t>Use native plant species</t>
  </si>
  <si>
    <t>Use of grass/creeper for slope protection/unpaved shoulder</t>
  </si>
  <si>
    <t>SM4</t>
  </si>
  <si>
    <t>Supply and install noise barrier including maintenance during the construction and defects liability period (for urban area / residential area)
OR
Ensure low decibel noise level from all site equipment to control noise pollution</t>
  </si>
  <si>
    <t>SM5</t>
  </si>
  <si>
    <t>Crossing for disabled users with noise making devices installed</t>
  </si>
  <si>
    <t>Tactile on the pedestrian pathway and access for disabled users</t>
  </si>
  <si>
    <t>Walkway access for disabled users by providing sidewalks sloped for easy access</t>
  </si>
  <si>
    <t>SM6</t>
  </si>
  <si>
    <t>PT1</t>
  </si>
  <si>
    <t>Carry out the following tests and integrated data analysis to determine the current functional and structural condition of the road</t>
  </si>
  <si>
    <t>Surface condition survey</t>
  </si>
  <si>
    <t>Coring and Dynamic Cone Penetrometer test</t>
  </si>
  <si>
    <t>Deflection test</t>
  </si>
  <si>
    <t>Trial pit and laboratory test</t>
  </si>
  <si>
    <t>Surface Regularity Test</t>
  </si>
  <si>
    <t>PT2</t>
  </si>
  <si>
    <t>Use of permeable pavement mix design with higher range of air void (18 ‐25 %)</t>
  </si>
  <si>
    <t>Pavement crossfall 2.5 % and min unpaved shoulder to drain gradient 0.7 %-4 %</t>
  </si>
  <si>
    <t>Drainability of permeable pavement wearing course having a minimum thickness of 50 mm shall not be less than 10 litre/min through a discharge area of 54 cm2</t>
  </si>
  <si>
    <t>PT3</t>
  </si>
  <si>
    <t>Use a process that allows construction quality measurements and long‐ term pavement performance measurements to be spatially located and correlated to one another. This implies four requirements:
a) Construction quality measurements must be spatially located such that the location of the quality measurement is known.
b) Pavement condition measurements must be taken at least every 3 years and must be spatially located to a specific portion of roadway or location within roadway.
c) An operational system, computer based or otherwise, that is capable of storing construction quality measurements, pavement condition measurement and their spatial locations.
d) The designated system must be demonstrated in operation, be capable of updates and have written plans for its maintenance in perpetuity.</t>
  </si>
  <si>
    <t>PT4</t>
  </si>
  <si>
    <t>Pavement design is in accordance with a design procedure that is formally recognised, adopted and documented by the agency.</t>
  </si>
  <si>
    <t>To strengthen road using soil stabilisation method.</t>
  </si>
  <si>
    <t>EW1</t>
  </si>
  <si>
    <t>Provision for Environmental Protection Works (EPW) in contract document</t>
  </si>
  <si>
    <t>EW2</t>
  </si>
  <si>
    <t>Demonstrate that the planned Best Management Practices (BMP)s conform to all applicable 5 % above minimum flow control standards set by MSMA.</t>
  </si>
  <si>
    <t>Demonstrate that the planned BMPs conform to all applicable 5 % above minimum water quality standards set by MSMA.</t>
  </si>
  <si>
    <t>EW3</t>
  </si>
  <si>
    <t>AE2</t>
  </si>
  <si>
    <t>AE1</t>
  </si>
  <si>
    <t>Provide designated parking area for road user to stop and experience the scenic views at strategic locations.</t>
  </si>
  <si>
    <t>AE3</t>
  </si>
  <si>
    <t>SM5 / AE3</t>
  </si>
  <si>
    <t>At grade crossing such as zebra crossing or signalised pedestrian crossing overhead</t>
  </si>
  <si>
    <t>Pedestrian bridge</t>
  </si>
  <si>
    <t>Sidewalk/Walkway</t>
  </si>
  <si>
    <t>Covered walkway</t>
  </si>
  <si>
    <t>AE4</t>
  </si>
  <si>
    <t>Paved shoulder, non‐exclusive motorcycle lane and end treatment at junction.</t>
  </si>
  <si>
    <t>Exclusive motorcycle lane</t>
  </si>
  <si>
    <t>AE5</t>
  </si>
  <si>
    <t>Overhead motorcycle bridge</t>
  </si>
  <si>
    <t>Motorcycle shelter</t>
  </si>
  <si>
    <t>Provide or maintain existing access to public rest area facilities</t>
  </si>
  <si>
    <t>AE6</t>
  </si>
  <si>
    <t>Implement new or improved existing operation for cycle facilities (e.g. added signages, resurfacing existing cycle track or adding new cycle storage facilities).</t>
  </si>
  <si>
    <t>Implement physical or constructed changes to the roadway structure, dimensions, or form that provide cycle-only facilities with dedicated access (such as cycle track). Lanes shared with motorised vehicles do not meet this requirement</t>
  </si>
  <si>
    <t>Road Safety Audit Stage 1-3 (Design Stage)</t>
  </si>
  <si>
    <t>CONSTRUCTION ACTIVITY</t>
  </si>
  <si>
    <t>CA1</t>
  </si>
  <si>
    <t>MS ISO 9001 (latest version) certification for main contractor</t>
  </si>
  <si>
    <t>CA2</t>
  </si>
  <si>
    <t>Provision for implementation of OSHMS in the contract document</t>
  </si>
  <si>
    <t>CA3</t>
  </si>
  <si>
    <t>Establish, implement and maintain a waste management plan</t>
  </si>
  <si>
    <t>Provision for Waste Management in the contract document</t>
  </si>
  <si>
    <t>CA4</t>
  </si>
  <si>
    <t xml:space="preserve">Design a traffic control plan (TCP) </t>
  </si>
  <si>
    <t>CA5</t>
  </si>
  <si>
    <t>Establish and implement routine maintenance during construction</t>
  </si>
  <si>
    <t>CA6</t>
  </si>
  <si>
    <t>Establish and implement housekeeping during construction
OR
Provision for housekeeping implementation in the contract document/BQ</t>
  </si>
  <si>
    <t>CA7</t>
  </si>
  <si>
    <t>Provision for EPW including ESCP in the contract document</t>
  </si>
  <si>
    <t>MATERIAL RESOURCES</t>
  </si>
  <si>
    <t>MR1</t>
  </si>
  <si>
    <t>Earthwork balance</t>
  </si>
  <si>
    <t>Fiber roll netting using biodegradable material at site for erosion control (e.g. wooden dust, coconut fiber)</t>
  </si>
  <si>
    <t>To use reusable formwork for structure (e.g. steel/ fiber formwork)</t>
  </si>
  <si>
    <t>Reuse of existing material other than the above</t>
  </si>
  <si>
    <t>Reuse at a minimum of 30 % of existing pavement materials and soil by estimated volume</t>
  </si>
  <si>
    <t>To use reusable formwork for structure (e.g. steel/ fiber formwork).</t>
  </si>
  <si>
    <t>MR2</t>
  </si>
  <si>
    <t>OR
Flexible pavement &gt; 20 years design life.</t>
  </si>
  <si>
    <t>Design life considered for each type of pavement:-
Rigid pavement &gt; 40 years design life.</t>
  </si>
  <si>
    <t>Provide dedicated eco‐friendly wildlife crossing structures and protective fencing as determined by EIA report and to comply with the Department of Wildlife and National Park (PERHILITAN) requirements
(5 MARKS)
OR
Provide any suitable mitigation measures in sensitive areas for wildlife (3 MARKS)</t>
  </si>
  <si>
    <t>Green Products Scoring System (GPSS) - achieve 70 % ‐ 100 %</t>
  </si>
  <si>
    <t>Green Products Scoring System (GPSS) - achieve 50 % ‐ 69 %</t>
  </si>
  <si>
    <t>Green Product Scoring System (GPSS) achieve &lt; 40 %</t>
  </si>
  <si>
    <t>Green Products Scoring System (GPSS) - achieve 40 % ‐ 49 %</t>
  </si>
  <si>
    <t>MR3</t>
  </si>
  <si>
    <t>Establish a master inventory of road assets/warranty of materials/ products after completion of road works</t>
  </si>
  <si>
    <t>Updated master inventory of road assets/warranty materials/products of existing road (Ugrading existing road project)</t>
  </si>
  <si>
    <t>MR4</t>
  </si>
  <si>
    <t>OR
Road lighting LED</t>
  </si>
  <si>
    <t>AND/OR
Traffic signal systems high flux LED</t>
  </si>
  <si>
    <t>INNOVATIONS</t>
  </si>
  <si>
    <t>IN1</t>
  </si>
  <si>
    <t>A design or construction best practice for road that is not currently included in pH JKR and is more sustainable than standard or conventional practices</t>
  </si>
  <si>
    <t>TOTAL  POINTS</t>
  </si>
  <si>
    <t>DATE OF DESIGN ASSESMENT</t>
  </si>
  <si>
    <t>VERIFICATION</t>
  </si>
  <si>
    <t>MS ISO 14001 certification for the main contractor</t>
  </si>
  <si>
    <t>Appointment of Environmental Officer (EO)</t>
  </si>
  <si>
    <t>Road Safety Audit Stage 4 (Construction and pre-opening Stage)</t>
  </si>
  <si>
    <t>Additional Audit For Traffic Management at Work Zone (TMWZ) (Construction Stage)</t>
  </si>
  <si>
    <t>Road Safety Audit Stage 5 (Operational Stage)</t>
  </si>
  <si>
    <t>MS ISO 45001 (latest version) certification for main contractor</t>
  </si>
  <si>
    <t>Appointment of site safety and health officer (SHO) registered with DOSH;
OR
Appointment of Site Safety Supervisor (SSS) registered with DOSH</t>
  </si>
  <si>
    <t>Provide a designated location to segregate waste on‐site</t>
  </si>
  <si>
    <t>Disposal of waste according to relevant waste regulations</t>
  </si>
  <si>
    <t>Establish and implement a traffic management plan (TMP) during Construction Stage</t>
  </si>
  <si>
    <t xml:space="preserve">Appointment of Traffic Management Officer (TMO) </t>
  </si>
  <si>
    <t>Perform scheduled maintenance of construction machineries/equipments</t>
  </si>
  <si>
    <t>Use environmental friendly machineries/equipment</t>
  </si>
  <si>
    <t>Sustainable construction methods</t>
  </si>
  <si>
    <t>All systems should be designed to use energy efficient road lightings and/or traffic signal systems, while complying with standards and specifications. 
Road lighting solar LED</t>
  </si>
  <si>
    <t>VERIFICATION ASSESSMENT SUMMARY</t>
  </si>
  <si>
    <t xml:space="preserve">LEGEND: </t>
  </si>
  <si>
    <t>DESIGN FORM</t>
  </si>
  <si>
    <t>VERIFICATION FORM</t>
  </si>
  <si>
    <t>Road Category:</t>
  </si>
  <si>
    <t>"NA"</t>
  </si>
  <si>
    <t xml:space="preserve">PT1 </t>
  </si>
  <si>
    <t>DESIGN STAGE</t>
  </si>
  <si>
    <t>VERIFCATION STAGE</t>
  </si>
  <si>
    <t xml:space="preserve">PT3 </t>
  </si>
  <si>
    <t>SM4 / SM6 / AE3 /AE6</t>
  </si>
  <si>
    <t>SM4 / SM6 /AE 3 / AE6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</si>
</sst>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32" x14ac:knownFonts="1">
    <font>
      <sz val="11"/>
      <color theme="1"/>
      <name val="Calibri"/>
      <family val="2"/>
      <scheme val="minor"/>
    </font>
    <font>
      <b/>
      <sz val="11"/>
      <color theme="1"/>
      <name val="Calibri"/>
      <family val="2"/>
      <scheme val="minor"/>
    </font>
    <font>
      <b/>
      <sz val="12"/>
      <color theme="1"/>
      <name val="Arial"/>
      <family val="2"/>
    </font>
    <font>
      <b/>
      <sz val="12"/>
      <color theme="0" tint="-0.499984740745262"/>
      <name val="Arial"/>
      <family val="2"/>
    </font>
    <font>
      <sz val="11"/>
      <color theme="1"/>
      <name val="Arial"/>
      <family val="2"/>
    </font>
    <font>
      <b/>
      <sz val="9"/>
      <color theme="1"/>
      <name val="Arial"/>
      <family val="2"/>
    </font>
    <font>
      <sz val="9"/>
      <color theme="1"/>
      <name val="Arial"/>
      <family val="2"/>
    </font>
    <font>
      <b/>
      <sz val="11"/>
      <color theme="1"/>
      <name val="Arial"/>
      <family val="2"/>
    </font>
    <font>
      <sz val="8"/>
      <color theme="0" tint="-0.499984740745262"/>
      <name val="Arial"/>
      <family val="2"/>
    </font>
    <font>
      <u/>
      <sz val="9"/>
      <color theme="1"/>
      <name val="Arial"/>
      <family val="2"/>
    </font>
    <font>
      <b/>
      <sz val="9"/>
      <color rgb="FF00B050"/>
      <name val="Arial"/>
      <family val="2"/>
    </font>
    <font>
      <b/>
      <sz val="9"/>
      <color rgb="FF00B050"/>
      <name val="Calibri"/>
      <family val="2"/>
    </font>
    <font>
      <b/>
      <sz val="8"/>
      <color theme="0" tint="-0.499984740745262"/>
      <name val="Arial"/>
      <family val="2"/>
    </font>
    <font>
      <sz val="11"/>
      <name val="Arial"/>
      <family val="2"/>
    </font>
    <font>
      <i/>
      <sz val="11"/>
      <color theme="1"/>
      <name val="Arial"/>
      <family val="2"/>
    </font>
    <font>
      <b/>
      <sz val="11"/>
      <name val="Arial"/>
      <family val="2"/>
    </font>
    <font>
      <sz val="11"/>
      <name val="Calibri"/>
      <family val="2"/>
      <scheme val="minor"/>
    </font>
    <font>
      <b/>
      <sz val="11"/>
      <name val="Calibri"/>
      <family val="2"/>
      <scheme val="minor"/>
    </font>
    <font>
      <sz val="10"/>
      <color theme="1"/>
      <name val="Calibri"/>
      <family val="2"/>
      <scheme val="minor"/>
    </font>
    <font>
      <sz val="11"/>
      <color theme="1"/>
      <name val="Segoe UI Symbol"/>
      <family val="2"/>
    </font>
    <font>
      <b/>
      <sz val="11"/>
      <color rgb="FF00B050"/>
      <name val="Calibri"/>
      <family val="2"/>
      <scheme val="minor"/>
    </font>
    <font>
      <b/>
      <sz val="10"/>
      <name val="Calibri"/>
      <family val="2"/>
      <scheme val="minor"/>
    </font>
    <font>
      <b/>
      <i/>
      <sz val="11"/>
      <name val="Arial"/>
      <family val="2"/>
    </font>
    <font>
      <sz val="10"/>
      <name val="Arial"/>
      <family val="2"/>
    </font>
    <font>
      <sz val="11"/>
      <color theme="1"/>
      <name val="Calibri"/>
      <family val="2"/>
      <scheme val="minor"/>
    </font>
    <font>
      <b/>
      <sz val="18"/>
      <name val="Calibri"/>
      <family val="2"/>
      <scheme val="minor"/>
    </font>
    <font>
      <b/>
      <strike/>
      <sz val="11"/>
      <name val="Calibri"/>
      <family val="2"/>
      <scheme val="minor"/>
    </font>
    <font>
      <b/>
      <sz val="11"/>
      <color rgb="FFFF0000"/>
      <name val="Calibri"/>
      <family val="2"/>
      <scheme val="minor"/>
    </font>
    <font>
      <sz val="11"/>
      <color rgb="FFFF0000"/>
      <name val="Calibri"/>
      <family val="2"/>
      <scheme val="minor"/>
    </font>
    <font>
      <b/>
      <sz val="12"/>
      <color rgb="FFFF0000"/>
      <name val="Calibri"/>
      <family val="2"/>
      <scheme val="minor"/>
    </font>
    <font>
      <b/>
      <sz val="12"/>
      <name val="Calibri"/>
      <family val="2"/>
      <scheme val="minor"/>
    </font>
    <font>
      <b/>
      <i/>
      <sz val="14"/>
      <color theme="1"/>
      <name val="Calibri"/>
      <family val="2"/>
      <scheme val="minor"/>
    </font>
  </fonts>
  <fills count="16">
    <fill>
      <patternFill patternType="none"/>
    </fill>
    <fill>
      <patternFill patternType="gray125"/>
    </fill>
    <fill>
      <patternFill patternType="solid">
        <fgColor rgb="FFF2F2F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39997558519241921"/>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ashed">
        <color auto="1"/>
      </top>
      <bottom style="dashed">
        <color auto="1"/>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2">
    <xf numFmtId="0" fontId="0" fillId="0" borderId="0"/>
    <xf numFmtId="0" fontId="23" fillId="0" borderId="0"/>
  </cellStyleXfs>
  <cellXfs count="464">
    <xf numFmtId="0" fontId="0" fillId="0" borderId="0" xfId="0"/>
    <xf numFmtId="0" fontId="6" fillId="0" borderId="0" xfId="0" applyFont="1" applyBorder="1" applyAlignment="1" applyProtection="1">
      <alignment horizontal="center"/>
      <protection locked="0"/>
    </xf>
    <xf numFmtId="0" fontId="7" fillId="0" borderId="0" xfId="0" applyFont="1"/>
    <xf numFmtId="0" fontId="4" fillId="0" borderId="0" xfId="0" applyFont="1" applyAlignment="1">
      <alignment horizontal="justify" vertical="center"/>
    </xf>
    <xf numFmtId="0" fontId="7" fillId="0" borderId="15" xfId="0" applyFont="1" applyBorder="1" applyAlignment="1">
      <alignment horizontal="center" vertical="center" wrapText="1"/>
    </xf>
    <xf numFmtId="0" fontId="4" fillId="0" borderId="19" xfId="0" applyFont="1" applyBorder="1" applyAlignment="1">
      <alignment vertical="center" wrapText="1"/>
    </xf>
    <xf numFmtId="0" fontId="13" fillId="0" borderId="18" xfId="0" applyFont="1" applyBorder="1" applyAlignment="1">
      <alignment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7" fillId="0" borderId="19" xfId="0" applyFont="1" applyBorder="1" applyAlignment="1">
      <alignment horizontal="center" vertical="center" wrapText="1"/>
    </xf>
    <xf numFmtId="0" fontId="7" fillId="0" borderId="15" xfId="0" applyFont="1" applyBorder="1" applyAlignment="1">
      <alignment horizontal="center" vertical="top" wrapText="1"/>
    </xf>
    <xf numFmtId="0" fontId="4" fillId="0" borderId="15" xfId="0" applyFont="1" applyBorder="1" applyAlignment="1">
      <alignment horizontal="left" vertical="top" wrapText="1"/>
    </xf>
    <xf numFmtId="0" fontId="13" fillId="0" borderId="15" xfId="0" applyFont="1" applyBorder="1" applyAlignment="1">
      <alignment vertical="center" wrapText="1"/>
    </xf>
    <xf numFmtId="0" fontId="4" fillId="0" borderId="21" xfId="0" applyFont="1" applyBorder="1" applyAlignment="1">
      <alignment horizontal="left" vertical="top"/>
    </xf>
    <xf numFmtId="0" fontId="16" fillId="0" borderId="0" xfId="0" applyFont="1" applyAlignment="1">
      <alignment horizontal="center"/>
    </xf>
    <xf numFmtId="0" fontId="16" fillId="0" borderId="0" xfId="0" applyFont="1"/>
    <xf numFmtId="0" fontId="13" fillId="0" borderId="0" xfId="0" applyFont="1" applyAlignment="1">
      <alignment horizontal="justify" vertical="center"/>
    </xf>
    <xf numFmtId="0" fontId="13" fillId="0" borderId="0" xfId="0" applyFont="1" applyAlignment="1">
      <alignment horizontal="center" vertical="center"/>
    </xf>
    <xf numFmtId="0" fontId="17" fillId="2" borderId="22" xfId="0" applyFont="1" applyFill="1" applyBorder="1" applyAlignment="1">
      <alignment horizontal="center" vertical="center" wrapText="1"/>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7" fillId="0" borderId="15" xfId="0" applyFont="1" applyBorder="1" applyAlignment="1">
      <alignment vertical="center" wrapText="1"/>
    </xf>
    <xf numFmtId="0" fontId="7" fillId="3" borderId="15" xfId="0" applyFont="1" applyFill="1" applyBorder="1" applyAlignment="1">
      <alignment vertical="center" wrapText="1"/>
    </xf>
    <xf numFmtId="0" fontId="7" fillId="0" borderId="19" xfId="0" applyFont="1" applyBorder="1" applyAlignment="1">
      <alignment horizontal="justify" vertical="center" wrapText="1"/>
    </xf>
    <xf numFmtId="0" fontId="7" fillId="0" borderId="22" xfId="0" applyFont="1" applyBorder="1" applyAlignment="1">
      <alignment horizontal="justify" vertical="center" wrapText="1"/>
    </xf>
    <xf numFmtId="0" fontId="18" fillId="3" borderId="22" xfId="0" applyFont="1" applyFill="1" applyBorder="1" applyAlignment="1">
      <alignment horizontal="center"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19" fillId="0" borderId="22" xfId="0" applyFont="1" applyFill="1" applyBorder="1" applyAlignment="1">
      <alignment horizontal="center" vertical="center" wrapText="1"/>
    </xf>
    <xf numFmtId="0" fontId="0" fillId="0" borderId="0" xfId="0" applyFont="1"/>
    <xf numFmtId="0" fontId="19" fillId="0" borderId="22" xfId="0" applyFont="1" applyBorder="1" applyAlignment="1">
      <alignment horizontal="center" vertical="center" wrapText="1"/>
    </xf>
    <xf numFmtId="0" fontId="0" fillId="0" borderId="0" xfId="0" applyFont="1" applyAlignment="1">
      <alignment horizontal="center"/>
    </xf>
    <xf numFmtId="0" fontId="0" fillId="0" borderId="0" xfId="0" applyFont="1" applyAlignment="1"/>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19" fillId="0" borderId="15" xfId="0" applyFont="1" applyBorder="1" applyAlignment="1">
      <alignment horizontal="center" vertical="center" wrapText="1"/>
    </xf>
    <xf numFmtId="0" fontId="4" fillId="0" borderId="19" xfId="0" applyFont="1" applyBorder="1" applyAlignment="1">
      <alignment horizontal="left" vertical="center" wrapText="1"/>
    </xf>
    <xf numFmtId="0" fontId="15" fillId="0" borderId="19" xfId="0" applyFont="1" applyBorder="1" applyAlignment="1">
      <alignment horizontal="justify" vertical="center" wrapText="1"/>
    </xf>
    <xf numFmtId="0" fontId="15" fillId="0" borderId="22" xfId="0" applyFont="1" applyBorder="1" applyAlignment="1">
      <alignment horizontal="justify" vertical="center" wrapText="1"/>
    </xf>
    <xf numFmtId="0" fontId="21" fillId="3" borderId="22" xfId="0" applyFont="1" applyFill="1" applyBorder="1" applyAlignment="1">
      <alignment horizontal="center" vertical="center" wrapText="1"/>
    </xf>
    <xf numFmtId="0" fontId="17" fillId="0" borderId="0" xfId="0" applyFont="1"/>
    <xf numFmtId="0" fontId="4" fillId="0" borderId="0" xfId="0" applyFont="1" applyBorder="1" applyAlignment="1">
      <alignment vertical="center" wrapText="1"/>
    </xf>
    <xf numFmtId="0" fontId="19" fillId="0" borderId="0" xfId="0" applyFont="1" applyBorder="1" applyAlignment="1">
      <alignment horizontal="center" vertical="center" wrapText="1"/>
    </xf>
    <xf numFmtId="0" fontId="7" fillId="0" borderId="19" xfId="0" applyFont="1" applyBorder="1" applyAlignment="1">
      <alignment vertical="center" wrapText="1"/>
    </xf>
    <xf numFmtId="0" fontId="0" fillId="0" borderId="0" xfId="0" applyAlignment="1"/>
    <xf numFmtId="0" fontId="0" fillId="0" borderId="0" xfId="0" applyAlignment="1">
      <alignment wrapText="1"/>
    </xf>
    <xf numFmtId="0" fontId="1" fillId="0" borderId="0" xfId="0" applyFont="1" applyAlignment="1">
      <alignment horizontal="center"/>
    </xf>
    <xf numFmtId="0" fontId="0" fillId="0" borderId="0" xfId="0" applyAlignment="1">
      <alignment vertical="center" wrapText="1"/>
    </xf>
    <xf numFmtId="0" fontId="24" fillId="0" borderId="0" xfId="0" applyFont="1" applyAlignment="1">
      <alignment vertical="center" wrapText="1"/>
    </xf>
    <xf numFmtId="0" fontId="0" fillId="0" borderId="6"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4" fillId="0" borderId="25" xfId="0" applyFont="1" applyBorder="1" applyAlignment="1">
      <alignment vertical="center" wrapText="1"/>
    </xf>
    <xf numFmtId="0" fontId="0" fillId="0" borderId="1" xfId="0" applyBorder="1" applyAlignment="1">
      <alignment horizontal="center" vertical="center" wrapText="1"/>
    </xf>
    <xf numFmtId="0" fontId="0" fillId="0" borderId="6"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0" xfId="0" applyAlignment="1" applyProtection="1">
      <alignment wrapText="1"/>
      <protection hidden="1"/>
    </xf>
    <xf numFmtId="0" fontId="0" fillId="0" borderId="6" xfId="0" applyBorder="1" applyProtection="1">
      <protection locked="0"/>
    </xf>
    <xf numFmtId="0" fontId="0" fillId="0" borderId="0" xfId="0" applyAlignment="1">
      <alignment vertical="top"/>
    </xf>
    <xf numFmtId="0" fontId="0" fillId="0" borderId="0" xfId="0" applyAlignment="1">
      <alignment horizontal="center"/>
    </xf>
    <xf numFmtId="0" fontId="0" fillId="14" borderId="0" xfId="0" applyFill="1" applyAlignment="1">
      <alignment horizontal="center"/>
    </xf>
    <xf numFmtId="0" fontId="0" fillId="13" borderId="0" xfId="0" applyFill="1" applyAlignment="1">
      <alignment horizontal="center"/>
    </xf>
    <xf numFmtId="0" fontId="0" fillId="0" borderId="0" xfId="0" applyAlignment="1">
      <alignment wrapText="1"/>
    </xf>
    <xf numFmtId="0" fontId="0" fillId="0" borderId="11"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0" xfId="0" applyAlignment="1">
      <alignment horizontal="center"/>
    </xf>
    <xf numFmtId="0" fontId="0" fillId="4" borderId="6" xfId="0" applyFill="1" applyBorder="1" applyAlignment="1" applyProtection="1">
      <alignment horizontal="center" vertical="center" wrapText="1"/>
      <protection hidden="1"/>
    </xf>
    <xf numFmtId="0" fontId="0" fillId="4" borderId="6" xfId="0" applyFill="1" applyBorder="1" applyAlignment="1" applyProtection="1">
      <alignment horizontal="center" vertical="center" wrapText="1"/>
      <protection locked="0"/>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0" fillId="0" borderId="65" xfId="0" applyBorder="1" applyAlignment="1" applyProtection="1">
      <alignment horizontal="center" vertical="center" wrapText="1"/>
      <protection locked="0"/>
    </xf>
    <xf numFmtId="0" fontId="0" fillId="0" borderId="65" xfId="0" applyBorder="1" applyAlignment="1" applyProtection="1">
      <alignment horizontal="left" vertical="top" wrapText="1"/>
      <protection locked="0"/>
    </xf>
    <xf numFmtId="0" fontId="0" fillId="0" borderId="6" xfId="0" applyBorder="1"/>
    <xf numFmtId="0" fontId="17" fillId="0" borderId="0" xfId="0" applyFont="1" applyAlignment="1">
      <alignment wrapText="1"/>
    </xf>
    <xf numFmtId="0" fontId="0" fillId="0" borderId="0" xfId="0" applyAlignment="1">
      <alignment wrapText="1"/>
    </xf>
    <xf numFmtId="0" fontId="0" fillId="0" borderId="30" xfId="0" applyBorder="1" applyAlignment="1">
      <alignment horizontal="center" vertical="center" wrapText="1"/>
    </xf>
    <xf numFmtId="0" fontId="0" fillId="0" borderId="50" xfId="0" applyBorder="1" applyAlignment="1" applyProtection="1">
      <alignment horizontal="left" vertical="top" wrapText="1"/>
      <protection locked="0"/>
    </xf>
    <xf numFmtId="0" fontId="0" fillId="0" borderId="30"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7" xfId="0" applyBorder="1" applyAlignment="1">
      <alignment horizontal="center" vertical="center" wrapText="1"/>
    </xf>
    <xf numFmtId="0" fontId="17" fillId="11" borderId="11" xfId="0" applyFont="1" applyFill="1" applyBorder="1" applyAlignment="1">
      <alignment horizontal="left" vertical="center"/>
    </xf>
    <xf numFmtId="0" fontId="27" fillId="11" borderId="65" xfId="0" applyFont="1" applyFill="1" applyBorder="1" applyAlignment="1">
      <alignment horizontal="center" vertical="center" wrapText="1"/>
    </xf>
    <xf numFmtId="0" fontId="24" fillId="11" borderId="0" xfId="0" applyFont="1" applyFill="1" applyAlignment="1">
      <alignment vertical="center" wrapText="1"/>
    </xf>
    <xf numFmtId="0" fontId="0" fillId="11" borderId="0" xfId="0" applyFill="1" applyAlignment="1">
      <alignment vertical="center" wrapText="1"/>
    </xf>
    <xf numFmtId="0" fontId="16" fillId="11" borderId="6" xfId="0" applyFont="1" applyFill="1" applyBorder="1" applyAlignment="1">
      <alignment horizontal="center" vertical="center" wrapText="1"/>
    </xf>
    <xf numFmtId="0" fontId="1" fillId="0" borderId="0" xfId="0" applyFont="1" applyAlignment="1">
      <alignment vertical="center" wrapText="1"/>
    </xf>
    <xf numFmtId="0" fontId="0" fillId="0" borderId="50" xfId="0" applyBorder="1" applyAlignment="1" applyProtection="1">
      <alignment horizontal="left" vertical="top" wrapText="1"/>
      <protection locked="0"/>
    </xf>
    <xf numFmtId="0" fontId="0" fillId="0" borderId="30" xfId="0" applyBorder="1" applyAlignment="1">
      <alignment horizontal="center" vertical="center" wrapText="1"/>
    </xf>
    <xf numFmtId="0" fontId="0" fillId="0" borderId="50"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0" xfId="0" applyAlignment="1">
      <alignment wrapText="1"/>
    </xf>
    <xf numFmtId="0" fontId="0" fillId="0" borderId="6" xfId="0" applyBorder="1" applyAlignment="1">
      <alignment horizontal="left"/>
    </xf>
    <xf numFmtId="0" fontId="1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applyAlignment="1">
      <alignment vertical="center" wrapText="1"/>
    </xf>
    <xf numFmtId="0" fontId="6" fillId="0" borderId="0" xfId="0" applyFont="1" applyAlignment="1" applyProtection="1">
      <alignment horizontal="center"/>
      <protection locked="0"/>
    </xf>
    <xf numFmtId="0" fontId="7" fillId="0" borderId="16" xfId="0" applyFont="1" applyBorder="1" applyAlignment="1">
      <alignment horizontal="center" vertical="center" wrapText="1"/>
    </xf>
    <xf numFmtId="0" fontId="0" fillId="15" borderId="6" xfId="0" applyFill="1" applyBorder="1" applyAlignment="1">
      <alignment horizontal="center"/>
    </xf>
    <xf numFmtId="0" fontId="0" fillId="0" borderId="0" xfId="0" applyProtection="1">
      <protection locked="0"/>
    </xf>
    <xf numFmtId="0" fontId="0" fillId="4" borderId="6" xfId="0" applyFill="1" applyBorder="1" applyAlignment="1" applyProtection="1">
      <alignment horizontal="center"/>
      <protection locked="0"/>
    </xf>
    <xf numFmtId="0" fontId="0" fillId="0" borderId="0" xfId="0" applyAlignment="1" applyProtection="1">
      <alignment vertical="center" wrapText="1"/>
      <protection locked="0"/>
    </xf>
    <xf numFmtId="0" fontId="17" fillId="8" borderId="6"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8" borderId="50"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11" borderId="0" xfId="0" applyFill="1" applyAlignment="1" applyProtection="1">
      <alignment vertical="center" wrapText="1"/>
      <protection locked="0"/>
    </xf>
    <xf numFmtId="0" fontId="16" fillId="11" borderId="6" xfId="0" applyFont="1" applyFill="1" applyBorder="1" applyAlignment="1" applyProtection="1">
      <alignment horizontal="center" vertical="center" wrapText="1"/>
      <protection locked="0"/>
    </xf>
    <xf numFmtId="0" fontId="27" fillId="11" borderId="65"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0" borderId="0" xfId="0" applyAlignment="1" applyProtection="1">
      <alignment wrapText="1"/>
      <protection locked="0"/>
    </xf>
    <xf numFmtId="0" fontId="17" fillId="0" borderId="0" xfId="0" applyFont="1" applyAlignment="1" applyProtection="1">
      <alignment wrapText="1"/>
      <protection locked="0"/>
    </xf>
    <xf numFmtId="0" fontId="0" fillId="0" borderId="0" xfId="0" applyAlignment="1" applyProtection="1">
      <alignment vertical="top"/>
      <protection locked="0"/>
    </xf>
    <xf numFmtId="0" fontId="2" fillId="0" borderId="0" xfId="1" applyFont="1" applyAlignment="1" applyProtection="1">
      <alignment horizontal="left" vertical="center"/>
    </xf>
    <xf numFmtId="0" fontId="0" fillId="0" borderId="0" xfId="0" applyProtection="1"/>
    <xf numFmtId="0" fontId="2" fillId="0" borderId="0" xfId="0" applyFont="1" applyProtection="1"/>
    <xf numFmtId="0" fontId="24" fillId="0" borderId="0" xfId="0" applyFont="1" applyAlignment="1" applyProtection="1">
      <alignment vertical="center" wrapText="1"/>
    </xf>
    <xf numFmtId="0" fontId="0" fillId="0" borderId="0" xfId="0" applyAlignment="1" applyProtection="1">
      <alignment vertical="center" wrapText="1"/>
    </xf>
    <xf numFmtId="0" fontId="17" fillId="5" borderId="37" xfId="0" applyFont="1" applyFill="1" applyBorder="1" applyAlignment="1" applyProtection="1">
      <alignment horizontal="center" vertical="center" wrapText="1"/>
    </xf>
    <xf numFmtId="0" fontId="17" fillId="5" borderId="45" xfId="0" applyFont="1" applyFill="1" applyBorder="1" applyAlignment="1" applyProtection="1">
      <alignment horizontal="center" vertical="center" wrapText="1"/>
    </xf>
    <xf numFmtId="0" fontId="17" fillId="5" borderId="46" xfId="0" applyFont="1" applyFill="1" applyBorder="1" applyAlignment="1" applyProtection="1">
      <alignment horizontal="center" vertical="center" wrapText="1"/>
    </xf>
    <xf numFmtId="0" fontId="17" fillId="5" borderId="38" xfId="0" applyFont="1" applyFill="1" applyBorder="1" applyAlignment="1" applyProtection="1">
      <alignment horizontal="center" vertical="center" wrapText="1"/>
    </xf>
    <xf numFmtId="0" fontId="17" fillId="6" borderId="47" xfId="0" applyFont="1" applyFill="1" applyBorder="1" applyAlignment="1" applyProtection="1">
      <alignment horizontal="center" vertical="center"/>
    </xf>
    <xf numFmtId="0" fontId="1" fillId="7" borderId="49" xfId="0" applyFont="1" applyFill="1" applyBorder="1" applyAlignment="1" applyProtection="1">
      <alignment horizontal="center" vertical="center"/>
    </xf>
    <xf numFmtId="0" fontId="17" fillId="8" borderId="6" xfId="0" applyFont="1" applyFill="1" applyBorder="1" applyAlignment="1" applyProtection="1">
      <alignment horizontal="center" vertical="center" wrapText="1"/>
    </xf>
    <xf numFmtId="0" fontId="17" fillId="8" borderId="1" xfId="0" applyFont="1" applyFill="1" applyBorder="1" applyAlignment="1" applyProtection="1">
      <alignment horizontal="center" vertical="center" wrapText="1"/>
    </xf>
    <xf numFmtId="0" fontId="17" fillId="8" borderId="50" xfId="0" applyFont="1" applyFill="1" applyBorder="1" applyAlignment="1" applyProtection="1">
      <alignment horizontal="center" vertical="center" wrapText="1"/>
    </xf>
    <xf numFmtId="0" fontId="0" fillId="0" borderId="6" xfId="0" applyBorder="1" applyAlignment="1" applyProtection="1">
      <alignment vertical="center" wrapText="1"/>
    </xf>
    <xf numFmtId="0" fontId="0" fillId="0" borderId="6" xfId="0" applyBorder="1" applyAlignment="1" applyProtection="1">
      <alignment horizontal="center" vertical="center" wrapText="1"/>
    </xf>
    <xf numFmtId="0" fontId="0" fillId="0" borderId="51" xfId="0" applyBorder="1" applyAlignment="1" applyProtection="1">
      <alignment vertical="center"/>
    </xf>
    <xf numFmtId="0" fontId="17" fillId="9" borderId="37" xfId="0" applyFont="1" applyFill="1" applyBorder="1" applyAlignment="1" applyProtection="1">
      <alignment horizontal="center" vertical="center" wrapText="1"/>
    </xf>
    <xf numFmtId="0" fontId="17" fillId="9" borderId="38" xfId="0" applyFont="1" applyFill="1" applyBorder="1" applyAlignment="1" applyProtection="1">
      <alignment horizontal="center" vertical="center" wrapText="1"/>
    </xf>
    <xf numFmtId="0" fontId="17" fillId="6" borderId="33" xfId="0" applyFont="1" applyFill="1" applyBorder="1" applyAlignment="1" applyProtection="1">
      <alignment horizontal="center" vertical="center"/>
    </xf>
    <xf numFmtId="0" fontId="0" fillId="0" borderId="6" xfId="0" applyBorder="1" applyAlignment="1" applyProtection="1">
      <alignment horizontal="justify" vertical="center"/>
    </xf>
    <xf numFmtId="0" fontId="0" fillId="0" borderId="51" xfId="0" applyBorder="1" applyAlignment="1" applyProtection="1">
      <alignment horizontal="center" vertical="center"/>
    </xf>
    <xf numFmtId="0" fontId="0" fillId="0" borderId="6" xfId="0" applyBorder="1" applyAlignment="1" applyProtection="1">
      <alignment horizontal="justify" vertical="center" wrapText="1"/>
    </xf>
    <xf numFmtId="0" fontId="0" fillId="0" borderId="30" xfId="0" applyBorder="1" applyAlignment="1" applyProtection="1">
      <alignment horizontal="center" vertical="center" wrapText="1"/>
    </xf>
    <xf numFmtId="0" fontId="17" fillId="10" borderId="30" xfId="0" applyFont="1" applyFill="1" applyBorder="1" applyAlignment="1" applyProtection="1">
      <alignment horizontal="center" vertical="center" wrapText="1"/>
    </xf>
    <xf numFmtId="0" fontId="17" fillId="10" borderId="57" xfId="0" applyFont="1" applyFill="1" applyBorder="1" applyAlignment="1" applyProtection="1">
      <alignment horizontal="center" vertical="center" wrapText="1"/>
    </xf>
    <xf numFmtId="0" fontId="17" fillId="6" borderId="35" xfId="0" applyFont="1" applyFill="1" applyBorder="1" applyAlignment="1" applyProtection="1">
      <alignment horizontal="left" vertical="center"/>
    </xf>
    <xf numFmtId="0" fontId="0" fillId="0" borderId="1" xfId="0" applyBorder="1" applyAlignment="1" applyProtection="1">
      <alignment horizontal="justify" vertical="center"/>
    </xf>
    <xf numFmtId="0" fontId="0" fillId="0" borderId="3" xfId="0" applyBorder="1" applyAlignment="1" applyProtection="1">
      <alignment horizontal="center" vertical="center" wrapText="1"/>
    </xf>
    <xf numFmtId="0" fontId="0" fillId="0" borderId="49" xfId="0" applyBorder="1" applyAlignment="1" applyProtection="1">
      <alignment horizontal="center" vertical="center"/>
    </xf>
    <xf numFmtId="0" fontId="1" fillId="7" borderId="58"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xf>
    <xf numFmtId="0" fontId="1" fillId="0" borderId="11" xfId="0" applyFont="1" applyFill="1" applyBorder="1" applyAlignment="1" applyProtection="1">
      <alignment horizontal="left" vertical="center"/>
    </xf>
    <xf numFmtId="0" fontId="16" fillId="0" borderId="6"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wrapText="1"/>
    </xf>
    <xf numFmtId="0" fontId="0" fillId="0" borderId="6" xfId="0" applyFont="1" applyBorder="1" applyAlignment="1" applyProtection="1">
      <alignment horizontal="center" vertical="center" wrapText="1"/>
    </xf>
    <xf numFmtId="0" fontId="0" fillId="11" borderId="6" xfId="0" applyFill="1" applyBorder="1" applyAlignment="1" applyProtection="1">
      <alignment horizontal="center" vertical="center" wrapText="1"/>
    </xf>
    <xf numFmtId="0" fontId="17" fillId="7" borderId="58" xfId="0" applyFont="1" applyFill="1" applyBorder="1" applyAlignment="1" applyProtection="1">
      <alignment horizontal="center" vertical="center" wrapText="1"/>
    </xf>
    <xf numFmtId="0" fontId="27" fillId="8" borderId="50" xfId="0" applyFont="1" applyFill="1" applyBorder="1" applyAlignment="1" applyProtection="1">
      <alignment horizontal="center" vertical="center" wrapText="1"/>
    </xf>
    <xf numFmtId="0" fontId="16" fillId="11" borderId="1" xfId="0" applyFont="1" applyFill="1" applyBorder="1" applyAlignment="1" applyProtection="1">
      <alignment horizontal="left" vertical="center" wrapText="1"/>
    </xf>
    <xf numFmtId="0" fontId="16" fillId="11" borderId="6" xfId="0" applyFont="1" applyFill="1" applyBorder="1" applyAlignment="1" applyProtection="1">
      <alignment horizontal="center" vertical="center" wrapText="1"/>
    </xf>
    <xf numFmtId="0" fontId="17" fillId="10" borderId="37" xfId="0" applyFont="1" applyFill="1" applyBorder="1" applyAlignment="1" applyProtection="1">
      <alignment horizontal="center" vertical="center" wrapText="1"/>
    </xf>
    <xf numFmtId="0" fontId="17" fillId="10" borderId="38" xfId="0" applyFont="1" applyFill="1" applyBorder="1" applyAlignment="1" applyProtection="1">
      <alignment horizontal="center" vertical="center" wrapText="1"/>
    </xf>
    <xf numFmtId="0" fontId="0" fillId="0" borderId="1" xfId="0" applyBorder="1" applyAlignment="1" applyProtection="1">
      <alignment horizontal="justify" vertical="center" wrapText="1"/>
    </xf>
    <xf numFmtId="0" fontId="0" fillId="11" borderId="30" xfId="0" applyFill="1" applyBorder="1" applyAlignment="1" applyProtection="1">
      <alignment horizontal="center" vertical="center" wrapText="1"/>
    </xf>
    <xf numFmtId="0" fontId="0" fillId="11" borderId="11" xfId="0" applyFill="1" applyBorder="1" applyAlignment="1" applyProtection="1">
      <alignment horizontal="center" vertical="center" wrapText="1"/>
    </xf>
    <xf numFmtId="0" fontId="0" fillId="0" borderId="6" xfId="0" applyFont="1" applyFill="1" applyBorder="1" applyAlignment="1" applyProtection="1">
      <alignment horizontal="left" vertical="center" wrapText="1"/>
    </xf>
    <xf numFmtId="0" fontId="4" fillId="0" borderId="0" xfId="0" applyFont="1" applyAlignment="1" applyProtection="1">
      <alignment vertical="center" wrapText="1"/>
    </xf>
    <xf numFmtId="0" fontId="16" fillId="0" borderId="6" xfId="0" applyFont="1" applyBorder="1" applyAlignment="1" applyProtection="1">
      <alignment horizontal="justify" vertical="center"/>
    </xf>
    <xf numFmtId="0" fontId="0" fillId="0" borderId="59" xfId="0" applyBorder="1" applyAlignment="1" applyProtection="1">
      <alignment horizontal="center" vertical="center"/>
    </xf>
    <xf numFmtId="0" fontId="0" fillId="0" borderId="32" xfId="0" applyBorder="1" applyAlignment="1" applyProtection="1">
      <alignment horizontal="center" vertical="center" wrapText="1"/>
    </xf>
    <xf numFmtId="0" fontId="17" fillId="9" borderId="6" xfId="0" applyFont="1" applyFill="1" applyBorder="1" applyAlignment="1" applyProtection="1">
      <alignment horizontal="center" vertical="center" wrapText="1"/>
    </xf>
    <xf numFmtId="0" fontId="17" fillId="9" borderId="50" xfId="0" applyFont="1" applyFill="1" applyBorder="1" applyAlignment="1" applyProtection="1">
      <alignment horizontal="center" vertical="center" wrapText="1"/>
    </xf>
    <xf numFmtId="0" fontId="0" fillId="0" borderId="25" xfId="0" applyBorder="1" applyAlignment="1" applyProtection="1">
      <alignment vertical="center"/>
    </xf>
    <xf numFmtId="0" fontId="17" fillId="9" borderId="56" xfId="0" applyFont="1" applyFill="1" applyBorder="1" applyAlignment="1" applyProtection="1">
      <alignment horizontal="center" vertical="center" wrapText="1"/>
    </xf>
    <xf numFmtId="0" fontId="17" fillId="0" borderId="0" xfId="0" applyFont="1" applyAlignment="1" applyProtection="1">
      <alignment wrapText="1"/>
    </xf>
    <xf numFmtId="0" fontId="17" fillId="0" borderId="0" xfId="0" applyFont="1" applyProtection="1"/>
    <xf numFmtId="0" fontId="30" fillId="12" borderId="51" xfId="0" applyFont="1" applyFill="1" applyBorder="1" applyAlignment="1" applyProtection="1">
      <alignment horizontal="center" vertical="center" wrapText="1"/>
    </xf>
    <xf numFmtId="0" fontId="30" fillId="12" borderId="30" xfId="0" applyFont="1" applyFill="1" applyBorder="1" applyAlignment="1" applyProtection="1">
      <alignment horizontal="center" vertical="center" wrapText="1"/>
    </xf>
    <xf numFmtId="0" fontId="30" fillId="12" borderId="57" xfId="0" applyFont="1" applyFill="1" applyBorder="1" applyAlignment="1" applyProtection="1">
      <alignment horizontal="center" vertical="center" wrapText="1"/>
    </xf>
    <xf numFmtId="0" fontId="30" fillId="0" borderId="58" xfId="1" applyFont="1" applyBorder="1" applyAlignment="1" applyProtection="1">
      <alignment horizontal="center" vertical="center" wrapText="1"/>
    </xf>
    <xf numFmtId="164" fontId="30" fillId="0" borderId="60" xfId="1" applyNumberFormat="1" applyFont="1" applyBorder="1" applyAlignment="1" applyProtection="1">
      <alignment vertical="center"/>
    </xf>
    <xf numFmtId="1" fontId="30" fillId="8" borderId="33" xfId="0" applyNumberFormat="1" applyFont="1" applyFill="1" applyBorder="1" applyAlignment="1" applyProtection="1">
      <alignment horizontal="center" vertical="center" wrapText="1"/>
    </xf>
    <xf numFmtId="1" fontId="30" fillId="8" borderId="34" xfId="0" applyNumberFormat="1" applyFont="1" applyFill="1" applyBorder="1" applyAlignment="1" applyProtection="1">
      <alignment horizontal="center" vertical="center" wrapText="1"/>
    </xf>
    <xf numFmtId="164" fontId="30" fillId="0" borderId="58" xfId="1" applyNumberFormat="1" applyFont="1" applyBorder="1" applyAlignment="1" applyProtection="1">
      <alignment vertical="center"/>
    </xf>
    <xf numFmtId="1" fontId="30" fillId="8" borderId="49" xfId="1" applyNumberFormat="1" applyFont="1" applyFill="1" applyBorder="1" applyAlignment="1" applyProtection="1">
      <alignment horizontal="center" vertical="center" wrapText="1"/>
    </xf>
    <xf numFmtId="1" fontId="30" fillId="8" borderId="6" xfId="1" applyNumberFormat="1" applyFont="1" applyFill="1" applyBorder="1" applyAlignment="1" applyProtection="1">
      <alignment horizontal="center" vertical="center" wrapText="1"/>
    </xf>
    <xf numFmtId="0" fontId="30" fillId="0" borderId="59" xfId="1" applyFont="1" applyBorder="1" applyAlignment="1" applyProtection="1">
      <alignment horizontal="center" vertical="center" wrapText="1"/>
    </xf>
    <xf numFmtId="164" fontId="30" fillId="0" borderId="53" xfId="1" applyNumberFormat="1" applyFont="1" applyBorder="1" applyAlignment="1" applyProtection="1">
      <alignment vertical="center"/>
    </xf>
    <xf numFmtId="1" fontId="30" fillId="8" borderId="36" xfId="1" applyNumberFormat="1" applyFont="1" applyFill="1" applyBorder="1" applyAlignment="1" applyProtection="1">
      <alignment horizontal="center" vertical="center" wrapText="1"/>
    </xf>
    <xf numFmtId="1" fontId="30" fillId="8" borderId="37" xfId="1" applyNumberFormat="1" applyFont="1" applyFill="1" applyBorder="1" applyAlignment="1" applyProtection="1">
      <alignment horizontal="center" vertical="center" wrapText="1"/>
    </xf>
    <xf numFmtId="1" fontId="30" fillId="12" borderId="33" xfId="0" applyNumberFormat="1" applyFont="1" applyFill="1" applyBorder="1" applyAlignment="1" applyProtection="1">
      <alignment horizontal="center" vertical="center" wrapText="1"/>
    </xf>
    <xf numFmtId="1" fontId="30" fillId="12" borderId="34" xfId="0" applyNumberFormat="1" applyFont="1" applyFill="1" applyBorder="1" applyAlignment="1" applyProtection="1">
      <alignment horizontal="center" vertical="center" wrapText="1"/>
    </xf>
    <xf numFmtId="0" fontId="29" fillId="0" borderId="0" xfId="0" applyFont="1" applyAlignment="1" applyProtection="1">
      <alignment horizontal="center" vertical="center"/>
    </xf>
    <xf numFmtId="1" fontId="29" fillId="0" borderId="0" xfId="0" applyNumberFormat="1" applyFont="1" applyAlignment="1" applyProtection="1">
      <alignment horizontal="center" vertical="center" wrapText="1"/>
    </xf>
    <xf numFmtId="0" fontId="0" fillId="0" borderId="0" xfId="0" applyAlignment="1" applyProtection="1">
      <alignment wrapText="1"/>
    </xf>
    <xf numFmtId="0" fontId="28" fillId="0" borderId="0" xfId="0" applyFont="1" applyAlignment="1" applyProtection="1">
      <alignment wrapText="1"/>
    </xf>
    <xf numFmtId="0" fontId="29" fillId="10" borderId="23" xfId="0" applyFont="1" applyFill="1" applyBorder="1" applyAlignment="1" applyProtection="1">
      <alignment horizontal="center" vertical="center"/>
    </xf>
    <xf numFmtId="0" fontId="29" fillId="0" borderId="60" xfId="0" applyFont="1" applyBorder="1" applyAlignment="1" applyProtection="1">
      <alignment horizontal="center" vertical="center"/>
    </xf>
    <xf numFmtId="1" fontId="29" fillId="0" borderId="60" xfId="0" applyNumberFormat="1" applyFont="1" applyBorder="1" applyAlignment="1" applyProtection="1">
      <alignment horizontal="center" vertical="center"/>
    </xf>
    <xf numFmtId="9" fontId="29" fillId="0" borderId="58" xfId="0" applyNumberFormat="1" applyFont="1" applyBorder="1" applyAlignment="1" applyProtection="1">
      <alignment horizontal="center" vertical="center"/>
    </xf>
    <xf numFmtId="0" fontId="29" fillId="0" borderId="53" xfId="0" applyFont="1" applyBorder="1" applyAlignment="1" applyProtection="1">
      <alignment horizontal="center" vertical="center"/>
    </xf>
    <xf numFmtId="1" fontId="0" fillId="0" borderId="6" xfId="0" applyNumberFormat="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59" xfId="0" applyBorder="1" applyAlignment="1" applyProtection="1">
      <alignment vertical="center" wrapText="1"/>
    </xf>
    <xf numFmtId="0" fontId="17" fillId="11" borderId="11" xfId="0" applyFont="1" applyFill="1" applyBorder="1" applyAlignment="1" applyProtection="1">
      <alignment horizontal="left" vertical="center"/>
    </xf>
    <xf numFmtId="0" fontId="0" fillId="11" borderId="51" xfId="0" applyFill="1" applyBorder="1" applyAlignment="1" applyProtection="1">
      <alignment horizontal="center" vertical="center"/>
    </xf>
    <xf numFmtId="0" fontId="4" fillId="0" borderId="0" xfId="0" applyFont="1" applyAlignment="1" applyProtection="1">
      <alignment vertical="center"/>
    </xf>
    <xf numFmtId="0" fontId="3" fillId="0" borderId="0" xfId="0" applyFont="1" applyAlignment="1" applyProtection="1">
      <alignment horizontal="right" vertical="center"/>
      <protection locked="0"/>
    </xf>
    <xf numFmtId="0" fontId="1" fillId="0" borderId="6" xfId="0" applyFont="1" applyBorder="1" applyAlignment="1" applyProtection="1">
      <alignment vertical="top"/>
      <protection locked="0"/>
    </xf>
    <xf numFmtId="0" fontId="12" fillId="0" borderId="0" xfId="0" applyFont="1" applyAlignment="1" applyProtection="1">
      <alignment horizontal="left" vertical="center"/>
      <protection locked="0"/>
    </xf>
    <xf numFmtId="0" fontId="0" fillId="0" borderId="0" xfId="0" applyAlignment="1" applyProtection="1">
      <protection locked="0"/>
    </xf>
    <xf numFmtId="0" fontId="3" fillId="0" borderId="0" xfId="0" applyFont="1" applyAlignment="1" applyProtection="1">
      <alignment horizontal="righ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1" fillId="0" borderId="6" xfId="0" applyFont="1" applyBorder="1" applyAlignment="1" applyProtection="1">
      <alignment vertical="top"/>
    </xf>
    <xf numFmtId="0" fontId="1" fillId="0" borderId="6" xfId="0" applyFont="1" applyBorder="1" applyAlignment="1" applyProtection="1">
      <alignment vertical="top" wrapText="1"/>
    </xf>
    <xf numFmtId="0" fontId="1" fillId="0" borderId="6" xfId="0" applyFont="1" applyBorder="1" applyAlignment="1" applyProtection="1">
      <alignment horizontal="left" vertical="top" wrapText="1"/>
    </xf>
    <xf numFmtId="0" fontId="2" fillId="0" borderId="0" xfId="0" applyFont="1" applyAlignment="1" applyProtection="1">
      <alignment vertical="center"/>
      <protection locked="0"/>
    </xf>
    <xf numFmtId="0" fontId="6" fillId="0" borderId="4" xfId="0" applyFont="1" applyBorder="1" applyProtection="1">
      <protection locked="0"/>
    </xf>
    <xf numFmtId="0" fontId="6" fillId="0" borderId="0" xfId="0" applyFont="1" applyProtection="1">
      <protection locked="0"/>
    </xf>
    <xf numFmtId="0" fontId="6" fillId="0" borderId="5" xfId="0" applyFont="1" applyBorder="1" applyProtection="1">
      <protection locked="0"/>
    </xf>
    <xf numFmtId="0" fontId="6" fillId="0" borderId="0" xfId="0" applyFont="1" applyAlignment="1" applyProtection="1">
      <alignment horizontal="right"/>
      <protection locked="0"/>
    </xf>
    <xf numFmtId="0" fontId="6" fillId="0" borderId="6" xfId="0" applyFont="1" applyBorder="1" applyProtection="1">
      <protection locked="0"/>
    </xf>
    <xf numFmtId="0" fontId="6" fillId="0" borderId="0"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Protection="1">
      <protection locked="0"/>
    </xf>
    <xf numFmtId="0" fontId="6" fillId="0" borderId="10" xfId="0" applyFont="1" applyBorder="1" applyAlignment="1" applyProtection="1">
      <alignment vertical="center" wrapText="1"/>
      <protection locked="0"/>
    </xf>
    <xf numFmtId="0" fontId="6" fillId="0" borderId="10" xfId="0" applyFont="1" applyBorder="1" applyAlignment="1" applyProtection="1">
      <alignment vertical="center"/>
      <protection locked="0"/>
    </xf>
    <xf numFmtId="0" fontId="6" fillId="0" borderId="12" xfId="0" applyFont="1" applyBorder="1" applyAlignment="1" applyProtection="1">
      <alignment vertical="center" wrapText="1"/>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8" xfId="0" applyBorder="1" applyProtection="1">
      <protection locked="0"/>
    </xf>
    <xf numFmtId="0" fontId="0" fillId="0" borderId="11"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7" fillId="0" borderId="0" xfId="0" applyFont="1" applyAlignment="1" applyProtection="1">
      <alignment horizontal="center" wrapText="1"/>
      <protection locked="0"/>
    </xf>
    <xf numFmtId="0" fontId="7" fillId="0" borderId="0" xfId="0" applyFont="1" applyAlignment="1" applyProtection="1">
      <alignment horizontal="center"/>
      <protection locked="0"/>
    </xf>
    <xf numFmtId="0" fontId="8" fillId="0" borderId="0" xfId="0" applyFont="1" applyAlignment="1" applyProtection="1">
      <alignment horizontal="left" vertical="center"/>
      <protection locked="0"/>
    </xf>
    <xf numFmtId="0" fontId="12" fillId="0" borderId="0" xfId="0" applyFont="1" applyAlignment="1" applyProtection="1">
      <alignment horizontal="right" vertical="center"/>
      <protection locked="0"/>
    </xf>
    <xf numFmtId="0" fontId="0" fillId="0" borderId="0" xfId="0" applyAlignment="1" applyProtection="1">
      <alignment horizontal="right"/>
    </xf>
    <xf numFmtId="0" fontId="6" fillId="0" borderId="4" xfId="0" applyFont="1" applyBorder="1" applyProtection="1"/>
    <xf numFmtId="0" fontId="6" fillId="0" borderId="0" xfId="0" applyFont="1" applyProtection="1"/>
    <xf numFmtId="0" fontId="6" fillId="0" borderId="0" xfId="0" applyFont="1" applyAlignment="1" applyProtection="1">
      <alignment horizontal="right"/>
    </xf>
    <xf numFmtId="0" fontId="6" fillId="0" borderId="4" xfId="0" applyFont="1" applyBorder="1" applyAlignment="1" applyProtection="1"/>
    <xf numFmtId="0" fontId="6" fillId="0" borderId="0" xfId="0" applyFont="1" applyAlignment="1" applyProtection="1">
      <alignment horizontal="right" indent="1"/>
    </xf>
    <xf numFmtId="0" fontId="6" fillId="0" borderId="0" xfId="0" applyFont="1" applyAlignment="1" applyProtection="1">
      <alignment horizont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7" xfId="0" applyBorder="1" applyProtection="1"/>
    <xf numFmtId="0" fontId="0" fillId="0" borderId="8" xfId="0" applyBorder="1" applyProtection="1"/>
    <xf numFmtId="0" fontId="0" fillId="0" borderId="4" xfId="0" applyBorder="1" applyProtection="1"/>
    <xf numFmtId="0" fontId="6" fillId="0" borderId="0" xfId="0" applyFont="1" applyAlignment="1" applyProtection="1">
      <alignment horizontal="left"/>
    </xf>
    <xf numFmtId="0" fontId="6" fillId="0" borderId="0" xfId="0" quotePrefix="1" applyFont="1" applyAlignment="1" applyProtection="1">
      <alignment horizontal="right"/>
    </xf>
    <xf numFmtId="0" fontId="6" fillId="0" borderId="4" xfId="0" applyFont="1" applyBorder="1" applyAlignment="1" applyProtection="1">
      <alignment vertical="center"/>
    </xf>
    <xf numFmtId="0" fontId="0" fillId="0" borderId="0" xfId="0" applyAlignment="1">
      <alignment horizontal="center"/>
    </xf>
    <xf numFmtId="0" fontId="31" fillId="0" borderId="23" xfId="0" applyFont="1" applyBorder="1" applyAlignment="1">
      <alignment wrapText="1"/>
    </xf>
    <xf numFmtId="0" fontId="0" fillId="0" borderId="24" xfId="0" applyBorder="1"/>
    <xf numFmtId="0" fontId="0" fillId="0" borderId="28" xfId="0" applyBorder="1"/>
    <xf numFmtId="0" fontId="0" fillId="0" borderId="25" xfId="0" applyBorder="1" applyAlignment="1">
      <alignment wrapText="1"/>
    </xf>
    <xf numFmtId="0" fontId="1" fillId="0" borderId="0" xfId="0" applyFont="1" applyBorder="1"/>
    <xf numFmtId="0" fontId="0" fillId="0" borderId="29" xfId="0" applyBorder="1"/>
    <xf numFmtId="0" fontId="0" fillId="0" borderId="0" xfId="0" applyBorder="1"/>
    <xf numFmtId="0" fontId="1" fillId="0" borderId="0" xfId="0" applyFont="1" applyBorder="1" applyAlignment="1">
      <alignment horizontal="center"/>
    </xf>
    <xf numFmtId="0" fontId="0" fillId="0" borderId="26" xfId="0" applyBorder="1" applyAlignment="1">
      <alignment wrapText="1"/>
    </xf>
    <xf numFmtId="0" fontId="1" fillId="0" borderId="27" xfId="0" applyFont="1" applyBorder="1" applyAlignment="1">
      <alignment horizontal="center"/>
    </xf>
    <xf numFmtId="0" fontId="0" fillId="0" borderId="22" xfId="0" applyBorder="1"/>
    <xf numFmtId="0" fontId="1" fillId="0" borderId="0" xfId="0" applyFont="1" applyAlignment="1"/>
    <xf numFmtId="0" fontId="6" fillId="0" borderId="4" xfId="0" applyFont="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protection locked="0"/>
    </xf>
    <xf numFmtId="0" fontId="6" fillId="0" borderId="13"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6" fillId="0" borderId="14" xfId="0" applyFont="1" applyBorder="1" applyAlignment="1" applyProtection="1">
      <alignment horizontal="center"/>
      <protection locked="0"/>
    </xf>
    <xf numFmtId="0" fontId="6" fillId="0" borderId="6" xfId="0" applyFont="1" applyBorder="1" applyAlignment="1" applyProtection="1">
      <alignment horizontal="left" vertical="center" wrapText="1"/>
    </xf>
    <xf numFmtId="0" fontId="6" fillId="0" borderId="10" xfId="0" applyFont="1" applyBorder="1" applyAlignment="1" applyProtection="1">
      <alignment horizontal="center"/>
      <protection locked="0"/>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6" xfId="0" applyFont="1" applyBorder="1" applyAlignment="1" applyProtection="1">
      <alignment horizontal="center" vertical="center"/>
    </xf>
    <xf numFmtId="0" fontId="6" fillId="0" borderId="0" xfId="0" applyFont="1" applyAlignment="1" applyProtection="1">
      <alignment horizontal="left"/>
      <protection locked="0"/>
    </xf>
    <xf numFmtId="0" fontId="6" fillId="0" borderId="2" xfId="0" applyFont="1" applyBorder="1" applyAlignment="1" applyProtection="1">
      <alignment horizontal="left"/>
      <protection locked="0"/>
    </xf>
    <xf numFmtId="0" fontId="6" fillId="0" borderId="0" xfId="0" applyFont="1" applyBorder="1" applyAlignment="1" applyProtection="1">
      <alignment horizontal="left"/>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7" fillId="0" borderId="18" xfId="0" applyFont="1" applyBorder="1" applyAlignment="1">
      <alignment horizontal="center" vertical="top" wrapText="1"/>
    </xf>
    <xf numFmtId="0" fontId="7" fillId="0" borderId="17" xfId="0" applyFont="1" applyBorder="1" applyAlignment="1">
      <alignment horizontal="center" vertical="top" wrapText="1"/>
    </xf>
    <xf numFmtId="0" fontId="7" fillId="0" borderId="19" xfId="0" applyFont="1" applyBorder="1" applyAlignment="1">
      <alignment horizontal="center" vertical="top" wrapTex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7" fillId="0" borderId="19" xfId="0" applyFont="1" applyBorder="1" applyAlignment="1">
      <alignment horizontal="left" vertical="top" wrapText="1"/>
    </xf>
    <xf numFmtId="0" fontId="7" fillId="0" borderId="0" xfId="0" applyFont="1" applyAlignment="1">
      <alignment horizontal="center" vertical="center"/>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0" xfId="0" applyFont="1" applyAlignment="1">
      <alignment horizontal="left" vertical="top"/>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15" fillId="0" borderId="0" xfId="0" applyFont="1" applyAlignment="1">
      <alignment horizontal="center" vertical="center"/>
    </xf>
    <xf numFmtId="0" fontId="15" fillId="0" borderId="0" xfId="0" applyFont="1" applyAlignment="1">
      <alignment horizontal="left" vertical="center"/>
    </xf>
    <xf numFmtId="0" fontId="13" fillId="0" borderId="0" xfId="0" applyFont="1" applyAlignment="1">
      <alignment horizontal="left" vertical="center"/>
    </xf>
    <xf numFmtId="0" fontId="17" fillId="2" borderId="1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9"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15" fillId="0" borderId="0" xfId="0" applyFont="1" applyAlignment="1">
      <alignment horizontal="left" vertical="top" wrapText="1"/>
    </xf>
    <xf numFmtId="0" fontId="13" fillId="0" borderId="0" xfId="0" applyFont="1" applyAlignment="1">
      <alignment horizontal="left" vertical="center" wrapText="1"/>
    </xf>
    <xf numFmtId="14" fontId="0" fillId="0" borderId="6" xfId="0" applyNumberFormat="1" applyBorder="1" applyAlignment="1" applyProtection="1">
      <alignment horizontal="center"/>
      <protection locked="0"/>
    </xf>
    <xf numFmtId="0" fontId="0" fillId="0" borderId="30" xfId="0" applyBorder="1" applyAlignment="1" applyProtection="1">
      <alignment horizontal="left" vertical="top" wrapText="1"/>
    </xf>
    <xf numFmtId="0" fontId="0" fillId="0" borderId="31" xfId="0" applyBorder="1" applyAlignment="1" applyProtection="1">
      <alignment horizontal="left" vertical="top" wrapText="1"/>
    </xf>
    <xf numFmtId="0" fontId="0" fillId="0" borderId="32" xfId="0" applyBorder="1" applyAlignment="1" applyProtection="1">
      <alignment horizontal="left" vertical="top" wrapText="1"/>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6" xfId="0" applyBorder="1" applyProtection="1">
      <protection locked="0"/>
    </xf>
    <xf numFmtId="0" fontId="1" fillId="0" borderId="6" xfId="0" applyFont="1" applyBorder="1" applyAlignment="1" applyProtection="1">
      <alignment vertical="top"/>
      <protection locked="0"/>
    </xf>
    <xf numFmtId="0" fontId="17" fillId="6" borderId="41" xfId="0" applyFont="1" applyFill="1" applyBorder="1" applyAlignment="1" applyProtection="1">
      <alignment horizontal="left" vertical="center"/>
    </xf>
    <xf numFmtId="0" fontId="17" fillId="6" borderId="42" xfId="0" applyFont="1" applyFill="1" applyBorder="1" applyAlignment="1" applyProtection="1">
      <alignment horizontal="left" vertical="center"/>
    </xf>
    <xf numFmtId="0" fontId="17" fillId="6" borderId="43" xfId="0" applyFont="1" applyFill="1" applyBorder="1" applyAlignment="1" applyProtection="1">
      <alignment horizontal="left" vertical="center"/>
    </xf>
    <xf numFmtId="0" fontId="1" fillId="7" borderId="1" xfId="0" applyFont="1" applyFill="1" applyBorder="1" applyAlignment="1" applyProtection="1">
      <alignment horizontal="left" vertical="center"/>
    </xf>
    <xf numFmtId="0" fontId="1" fillId="7" borderId="3" xfId="0" applyFont="1" applyFill="1" applyBorder="1" applyAlignment="1" applyProtection="1">
      <alignment horizontal="left" vertical="center"/>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57"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0" fontId="17" fillId="5" borderId="39" xfId="0" applyFont="1" applyFill="1" applyBorder="1" applyAlignment="1" applyProtection="1">
      <alignment horizontal="center" vertical="center"/>
    </xf>
    <xf numFmtId="0" fontId="17" fillId="5" borderId="44" xfId="0" applyFont="1" applyFill="1" applyBorder="1" applyAlignment="1" applyProtection="1">
      <alignment horizontal="center" vertical="center"/>
    </xf>
    <xf numFmtId="0" fontId="17" fillId="5" borderId="40" xfId="0" applyFont="1" applyFill="1" applyBorder="1" applyAlignment="1" applyProtection="1">
      <alignment horizontal="center" vertical="center"/>
    </xf>
    <xf numFmtId="0" fontId="17" fillId="5" borderId="45" xfId="0" applyFont="1" applyFill="1" applyBorder="1" applyAlignment="1" applyProtection="1">
      <alignment horizontal="center" vertical="center"/>
    </xf>
    <xf numFmtId="0" fontId="17" fillId="5" borderId="40" xfId="0" applyFont="1" applyFill="1" applyBorder="1" applyAlignment="1" applyProtection="1">
      <alignment horizontal="center" vertical="center" wrapText="1"/>
    </xf>
    <xf numFmtId="0" fontId="17" fillId="5" borderId="45" xfId="0" applyFont="1" applyFill="1" applyBorder="1" applyAlignment="1" applyProtection="1">
      <alignment horizontal="center" vertical="center" wrapText="1"/>
    </xf>
    <xf numFmtId="0" fontId="25" fillId="0" borderId="41" xfId="0" applyFont="1" applyBorder="1" applyAlignment="1" applyProtection="1">
      <alignment horizontal="center" vertical="center" wrapText="1"/>
    </xf>
    <xf numFmtId="0" fontId="25" fillId="0" borderId="42" xfId="0" applyFont="1" applyBorder="1" applyAlignment="1" applyProtection="1">
      <alignment horizontal="center" vertical="center" wrapText="1"/>
    </xf>
    <xf numFmtId="0" fontId="25" fillId="0" borderId="43" xfId="0" applyFont="1" applyBorder="1" applyAlignment="1" applyProtection="1">
      <alignment horizontal="center" vertical="center" wrapText="1"/>
    </xf>
    <xf numFmtId="0" fontId="26" fillId="0" borderId="51" xfId="0"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0" fontId="26" fillId="0" borderId="47" xfId="0" applyFont="1" applyBorder="1" applyAlignment="1" applyProtection="1">
      <alignment horizontal="center" vertical="center" wrapText="1"/>
    </xf>
    <xf numFmtId="0" fontId="17" fillId="9" borderId="53" xfId="0" applyFont="1" applyFill="1" applyBorder="1" applyAlignment="1" applyProtection="1">
      <alignment horizontal="center" vertical="center" wrapText="1"/>
    </xf>
    <xf numFmtId="0" fontId="17" fillId="9" borderId="54" xfId="0" applyFont="1" applyFill="1" applyBorder="1" applyAlignment="1" applyProtection="1">
      <alignment horizontal="center" vertical="center" wrapText="1"/>
    </xf>
    <xf numFmtId="0" fontId="17" fillId="9" borderId="55" xfId="0" applyFont="1" applyFill="1" applyBorder="1" applyAlignment="1" applyProtection="1">
      <alignment horizontal="center" vertical="center" wrapText="1"/>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0" borderId="47" xfId="0" applyBorder="1" applyAlignment="1" applyProtection="1">
      <alignment horizontal="center" vertical="center"/>
    </xf>
    <xf numFmtId="0" fontId="0" fillId="0" borderId="57"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17" fillId="10" borderId="26" xfId="0" applyFont="1" applyFill="1" applyBorder="1" applyAlignment="1" applyProtection="1">
      <alignment horizontal="center" vertical="center" wrapText="1"/>
    </xf>
    <xf numFmtId="0" fontId="17" fillId="10" borderId="27" xfId="0" applyFont="1" applyFill="1" applyBorder="1" applyAlignment="1" applyProtection="1">
      <alignment horizontal="center" vertical="center" wrapText="1"/>
    </xf>
    <xf numFmtId="0" fontId="17" fillId="10" borderId="67" xfId="0" applyFont="1" applyFill="1" applyBorder="1" applyAlignment="1" applyProtection="1">
      <alignment horizontal="center" vertical="center" wrapText="1"/>
    </xf>
    <xf numFmtId="0" fontId="0" fillId="0" borderId="30"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17" fillId="6" borderId="70" xfId="0" applyFont="1" applyFill="1" applyBorder="1" applyAlignment="1" applyProtection="1">
      <alignment horizontal="left" vertical="center"/>
    </xf>
    <xf numFmtId="0" fontId="17" fillId="9" borderId="26" xfId="0" applyFont="1" applyFill="1" applyBorder="1" applyAlignment="1" applyProtection="1">
      <alignment horizontal="center" vertical="center" wrapText="1"/>
    </xf>
    <xf numFmtId="0" fontId="17" fillId="9" borderId="27" xfId="0" applyFont="1" applyFill="1" applyBorder="1" applyAlignment="1" applyProtection="1">
      <alignment horizontal="center" vertical="center" wrapText="1"/>
    </xf>
    <xf numFmtId="0" fontId="17" fillId="9" borderId="67" xfId="0" applyFont="1" applyFill="1" applyBorder="1" applyAlignment="1" applyProtection="1">
      <alignment horizontal="center" vertical="center" wrapText="1"/>
    </xf>
    <xf numFmtId="0" fontId="17" fillId="7" borderId="1" xfId="0" applyFont="1" applyFill="1" applyBorder="1" applyAlignment="1" applyProtection="1">
      <alignment horizontal="left" vertical="center"/>
    </xf>
    <xf numFmtId="0" fontId="17" fillId="7" borderId="3" xfId="0" applyFont="1" applyFill="1" applyBorder="1" applyAlignment="1" applyProtection="1">
      <alignment horizontal="left" vertical="center"/>
    </xf>
    <xf numFmtId="0" fontId="0" fillId="0" borderId="51" xfId="0"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47" xfId="0" applyBorder="1" applyAlignment="1" applyProtection="1">
      <alignment horizontal="center" vertical="center" wrapText="1"/>
    </xf>
    <xf numFmtId="0" fontId="17" fillId="11" borderId="51" xfId="0" applyFont="1" applyFill="1" applyBorder="1" applyAlignment="1" applyProtection="1">
      <alignment horizontal="center" vertical="center" wrapText="1"/>
    </xf>
    <xf numFmtId="0" fontId="17" fillId="11" borderId="47" xfId="0" applyFont="1" applyFill="1" applyBorder="1" applyAlignment="1" applyProtection="1">
      <alignment horizontal="center" vertical="center" wrapText="1"/>
    </xf>
    <xf numFmtId="0" fontId="1" fillId="7" borderId="1" xfId="0" applyFont="1" applyFill="1" applyBorder="1" applyAlignment="1" applyProtection="1">
      <alignment horizontal="left" vertical="center" wrapText="1"/>
    </xf>
    <xf numFmtId="0" fontId="1" fillId="7" borderId="3" xfId="0" applyFont="1" applyFill="1" applyBorder="1" applyAlignment="1" applyProtection="1">
      <alignment horizontal="left" vertic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1" fontId="29" fillId="10" borderId="20" xfId="0" applyNumberFormat="1" applyFont="1" applyFill="1" applyBorder="1" applyAlignment="1" applyProtection="1">
      <alignment horizontal="center" vertical="center" wrapText="1"/>
    </xf>
    <xf numFmtId="1" fontId="29" fillId="10" borderId="21" xfId="0" applyNumberFormat="1" applyFont="1" applyFill="1" applyBorder="1" applyAlignment="1" applyProtection="1">
      <alignment horizontal="center" vertical="center" wrapText="1"/>
    </xf>
    <xf numFmtId="1" fontId="29" fillId="10" borderId="16" xfId="0" applyNumberFormat="1" applyFont="1" applyFill="1" applyBorder="1" applyAlignment="1" applyProtection="1">
      <alignment horizontal="center" vertical="center" wrapText="1"/>
    </xf>
    <xf numFmtId="1" fontId="29" fillId="0" borderId="60" xfId="0" applyNumberFormat="1" applyFont="1" applyBorder="1" applyAlignment="1" applyProtection="1">
      <alignment horizontal="center" vertical="center"/>
    </xf>
    <xf numFmtId="1" fontId="29" fillId="0" borderId="42" xfId="0" applyNumberFormat="1" applyFont="1" applyBorder="1" applyAlignment="1" applyProtection="1">
      <alignment horizontal="center" vertical="center"/>
    </xf>
    <xf numFmtId="1" fontId="29" fillId="0" borderId="43" xfId="0" applyNumberFormat="1" applyFont="1" applyBorder="1" applyAlignment="1" applyProtection="1">
      <alignment horizontal="center" vertical="center"/>
    </xf>
    <xf numFmtId="1" fontId="29" fillId="0" borderId="69" xfId="0" applyNumberFormat="1" applyFont="1" applyBorder="1" applyAlignment="1" applyProtection="1">
      <alignment horizontal="center" vertical="center" wrapText="1"/>
    </xf>
    <xf numFmtId="1" fontId="29" fillId="0" borderId="19" xfId="0" applyNumberFormat="1" applyFont="1" applyBorder="1" applyAlignment="1" applyProtection="1">
      <alignment horizontal="center" vertical="center" wrapText="1"/>
    </xf>
    <xf numFmtId="9" fontId="29" fillId="0" borderId="58" xfId="0" applyNumberFormat="1" applyFont="1" applyBorder="1" applyAlignment="1" applyProtection="1">
      <alignment horizontal="center" vertical="center"/>
    </xf>
    <xf numFmtId="9" fontId="29" fillId="0" borderId="2" xfId="0" applyNumberFormat="1" applyFont="1" applyBorder="1" applyAlignment="1" applyProtection="1">
      <alignment horizontal="center" vertical="center"/>
    </xf>
    <xf numFmtId="9" fontId="29" fillId="0" borderId="65" xfId="0" applyNumberFormat="1" applyFont="1" applyBorder="1" applyAlignment="1" applyProtection="1">
      <alignment horizontal="center" vertical="center"/>
    </xf>
    <xf numFmtId="0" fontId="29" fillId="0" borderId="53" xfId="0" applyFont="1" applyBorder="1" applyAlignment="1" applyProtection="1">
      <alignment horizontal="center" vertical="center" wrapText="1"/>
    </xf>
    <xf numFmtId="0" fontId="29" fillId="0" borderId="54" xfId="0" applyFont="1" applyBorder="1" applyAlignment="1" applyProtection="1">
      <alignment horizontal="center" vertical="center" wrapText="1"/>
    </xf>
    <xf numFmtId="0" fontId="29" fillId="0" borderId="68" xfId="0" applyFont="1" applyBorder="1" applyAlignment="1" applyProtection="1">
      <alignment horizontal="center" vertical="center" wrapText="1"/>
    </xf>
    <xf numFmtId="0" fontId="17" fillId="0" borderId="24" xfId="0" applyFont="1" applyBorder="1" applyAlignment="1" applyProtection="1">
      <alignment wrapText="1"/>
    </xf>
    <xf numFmtId="0" fontId="30" fillId="12" borderId="23" xfId="0" applyFont="1" applyFill="1" applyBorder="1" applyAlignment="1" applyProtection="1">
      <alignment horizontal="center" vertical="center"/>
    </xf>
    <xf numFmtId="0" fontId="30" fillId="12" borderId="24" xfId="0" applyFont="1" applyFill="1" applyBorder="1" applyAlignment="1" applyProtection="1">
      <alignment horizontal="center" vertical="center"/>
    </xf>
    <xf numFmtId="0" fontId="30" fillId="0" borderId="60" xfId="0" applyFont="1" applyBorder="1" applyAlignment="1" applyProtection="1">
      <alignment horizontal="center" vertical="center"/>
    </xf>
    <xf numFmtId="0" fontId="30" fillId="0" borderId="43" xfId="0" applyFont="1" applyBorder="1" applyAlignment="1" applyProtection="1">
      <alignment horizontal="center" vertical="center"/>
    </xf>
    <xf numFmtId="0" fontId="25" fillId="12" borderId="60" xfId="0" applyFont="1" applyFill="1" applyBorder="1" applyAlignment="1" applyProtection="1">
      <alignment horizontal="center" vertical="center" wrapText="1"/>
    </xf>
    <xf numFmtId="0" fontId="25" fillId="12" borderId="42" xfId="0" applyFont="1" applyFill="1" applyBorder="1" applyAlignment="1" applyProtection="1">
      <alignment horizontal="center" vertical="center" wrapText="1"/>
    </xf>
    <xf numFmtId="0" fontId="25" fillId="12" borderId="43" xfId="0" applyFont="1" applyFill="1" applyBorder="1" applyAlignment="1" applyProtection="1">
      <alignment horizontal="center" vertical="center" wrapText="1"/>
    </xf>
    <xf numFmtId="0" fontId="0" fillId="0" borderId="31" xfId="0" applyBorder="1" applyAlignment="1" applyProtection="1">
      <alignment horizontal="center" vertical="center" wrapText="1"/>
      <protection locked="0"/>
    </xf>
    <xf numFmtId="0" fontId="0" fillId="0" borderId="6" xfId="0" applyBorder="1" applyAlignment="1">
      <alignment horizontal="left" vertical="center"/>
    </xf>
    <xf numFmtId="0" fontId="17" fillId="6" borderId="9" xfId="0" applyFont="1" applyFill="1" applyBorder="1" applyAlignment="1" applyProtection="1">
      <alignment horizontal="left" vertical="center"/>
    </xf>
    <xf numFmtId="0" fontId="17" fillId="6" borderId="10" xfId="0" applyFont="1" applyFill="1" applyBorder="1" applyAlignment="1" applyProtection="1">
      <alignment horizontal="left" vertical="center"/>
    </xf>
    <xf numFmtId="0" fontId="17" fillId="6" borderId="48" xfId="0" applyFont="1" applyFill="1" applyBorder="1" applyAlignment="1" applyProtection="1">
      <alignment horizontal="left" vertical="center"/>
    </xf>
    <xf numFmtId="0" fontId="0" fillId="0" borderId="50" xfId="0" applyBorder="1" applyAlignment="1" applyProtection="1">
      <alignment horizontal="left" vertical="top" wrapText="1"/>
      <protection locked="0"/>
    </xf>
    <xf numFmtId="0" fontId="0" fillId="0" borderId="50" xfId="0"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17" fillId="10" borderId="51" xfId="0" applyFont="1" applyFill="1" applyBorder="1" applyAlignment="1" applyProtection="1">
      <alignment horizontal="center" vertical="center" wrapText="1"/>
    </xf>
    <xf numFmtId="0" fontId="17" fillId="10" borderId="30" xfId="0" applyFont="1" applyFill="1" applyBorder="1" applyAlignment="1" applyProtection="1">
      <alignment horizontal="center" vertical="center" wrapText="1"/>
    </xf>
    <xf numFmtId="0" fontId="17" fillId="10" borderId="31" xfId="0" applyFont="1" applyFill="1" applyBorder="1" applyAlignment="1" applyProtection="1">
      <alignment horizontal="center" vertical="center" wrapText="1"/>
    </xf>
    <xf numFmtId="0" fontId="17" fillId="9" borderId="36" xfId="0" applyFont="1" applyFill="1" applyBorder="1" applyAlignment="1" applyProtection="1">
      <alignment horizontal="center" vertical="center" wrapText="1"/>
    </xf>
    <xf numFmtId="0" fontId="17" fillId="9" borderId="37" xfId="0" applyFont="1" applyFill="1" applyBorder="1" applyAlignment="1" applyProtection="1">
      <alignment horizontal="center" vertical="center" wrapText="1"/>
    </xf>
    <xf numFmtId="0" fontId="17" fillId="9" borderId="45"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1" fillId="0" borderId="47" xfId="0" applyFont="1" applyFill="1" applyBorder="1" applyAlignment="1" applyProtection="1">
      <alignment horizontal="center" vertical="center" wrapText="1"/>
    </xf>
    <xf numFmtId="0" fontId="0" fillId="11" borderId="51" xfId="0" applyFill="1" applyBorder="1" applyAlignment="1" applyProtection="1">
      <alignment horizontal="center" vertical="center"/>
    </xf>
    <xf numFmtId="0" fontId="0" fillId="11" borderId="47" xfId="0"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7" fillId="10" borderId="36" xfId="0" applyFont="1" applyFill="1" applyBorder="1" applyAlignment="1" applyProtection="1">
      <alignment horizontal="center" vertical="center" wrapText="1"/>
    </xf>
    <xf numFmtId="0" fontId="17" fillId="10" borderId="37" xfId="0" applyFont="1" applyFill="1" applyBorder="1" applyAlignment="1" applyProtection="1">
      <alignment horizontal="center" vertical="center" wrapText="1"/>
    </xf>
    <xf numFmtId="0" fontId="17" fillId="10" borderId="45" xfId="0" applyFont="1" applyFill="1" applyBorder="1" applyAlignment="1" applyProtection="1">
      <alignment horizontal="center" vertical="center" wrapText="1"/>
    </xf>
    <xf numFmtId="0" fontId="30" fillId="12" borderId="60" xfId="0" applyFont="1" applyFill="1" applyBorder="1" applyAlignment="1" applyProtection="1">
      <alignment horizontal="center" vertical="center"/>
    </xf>
    <xf numFmtId="1" fontId="29" fillId="10" borderId="62" xfId="0" applyNumberFormat="1" applyFont="1" applyFill="1" applyBorder="1" applyAlignment="1" applyProtection="1">
      <alignment horizontal="center" vertical="center" wrapText="1"/>
    </xf>
    <xf numFmtId="1" fontId="29" fillId="10" borderId="63" xfId="0" applyNumberFormat="1" applyFont="1" applyFill="1" applyBorder="1" applyAlignment="1" applyProtection="1">
      <alignment horizontal="center" vertical="center" wrapText="1"/>
    </xf>
    <xf numFmtId="1" fontId="29" fillId="10" borderId="64" xfId="0" applyNumberFormat="1" applyFont="1" applyFill="1" applyBorder="1" applyAlignment="1" applyProtection="1">
      <alignment horizontal="center" vertical="center" wrapText="1"/>
    </xf>
    <xf numFmtId="1" fontId="29" fillId="0" borderId="47" xfId="0" applyNumberFormat="1" applyFont="1" applyBorder="1" applyAlignment="1" applyProtection="1">
      <alignment horizontal="center" vertical="center"/>
    </xf>
    <xf numFmtId="1" fontId="29" fillId="0" borderId="32" xfId="0" applyNumberFormat="1" applyFont="1" applyBorder="1" applyAlignment="1" applyProtection="1">
      <alignment horizontal="center" vertical="center"/>
    </xf>
    <xf numFmtId="1" fontId="29" fillId="0" borderId="61" xfId="0" applyNumberFormat="1" applyFont="1" applyBorder="1" applyAlignment="1" applyProtection="1">
      <alignment horizontal="center" vertical="center"/>
    </xf>
    <xf numFmtId="1" fontId="29" fillId="0" borderId="59" xfId="0" applyNumberFormat="1" applyFont="1" applyBorder="1" applyAlignment="1" applyProtection="1">
      <alignment horizontal="center" vertical="center" wrapText="1"/>
    </xf>
    <xf numFmtId="1" fontId="29" fillId="0" borderId="26" xfId="0" applyNumberFormat="1" applyFont="1" applyBorder="1" applyAlignment="1" applyProtection="1">
      <alignment horizontal="center" vertical="center" wrapText="1"/>
    </xf>
    <xf numFmtId="9" fontId="29" fillId="0" borderId="49" xfId="0" applyNumberFormat="1" applyFont="1" applyBorder="1" applyAlignment="1" applyProtection="1">
      <alignment horizontal="center" vertical="center"/>
    </xf>
    <xf numFmtId="9" fontId="29" fillId="0" borderId="6" xfId="0" applyNumberFormat="1" applyFont="1" applyBorder="1" applyAlignment="1" applyProtection="1">
      <alignment horizontal="center" vertical="center"/>
    </xf>
    <xf numFmtId="9" fontId="29" fillId="0" borderId="50" xfId="0" applyNumberFormat="1" applyFont="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37" xfId="0" applyFont="1" applyBorder="1" applyAlignment="1" applyProtection="1">
      <alignment horizontal="center" vertical="center" wrapText="1"/>
    </xf>
    <xf numFmtId="0" fontId="29" fillId="0" borderId="38" xfId="0" applyFont="1" applyBorder="1" applyAlignment="1" applyProtection="1">
      <alignment horizontal="center" vertical="center" wrapText="1"/>
    </xf>
    <xf numFmtId="0" fontId="17" fillId="9" borderId="49" xfId="0" applyFont="1" applyFill="1" applyBorder="1" applyAlignment="1" applyProtection="1">
      <alignment horizontal="center" vertical="center" wrapText="1"/>
    </xf>
    <xf numFmtId="0" fontId="17" fillId="9" borderId="6" xfId="0" applyFont="1" applyFill="1" applyBorder="1" applyAlignment="1" applyProtection="1">
      <alignment horizontal="center" vertical="center" wrapText="1"/>
    </xf>
    <xf numFmtId="0" fontId="17" fillId="9" borderId="32" xfId="0" applyFont="1" applyFill="1" applyBorder="1" applyAlignment="1" applyProtection="1">
      <alignment horizontal="center" vertical="center" wrapText="1"/>
    </xf>
    <xf numFmtId="0" fontId="17" fillId="0" borderId="0" xfId="0" applyFont="1" applyAlignment="1" applyProtection="1">
      <alignment wrapText="1"/>
    </xf>
    <xf numFmtId="0" fontId="0" fillId="0" borderId="0" xfId="0" applyAlignment="1" applyProtection="1">
      <alignment wrapText="1"/>
    </xf>
    <xf numFmtId="0" fontId="0" fillId="0" borderId="0" xfId="0" applyAlignment="1">
      <alignment horizontal="center"/>
    </xf>
  </cellXfs>
  <cellStyles count="2">
    <cellStyle name="Normal" xfId="0" builtinId="0"/>
    <cellStyle name="Normal 2" xfId="1" xr:uid="{E8CB5035-18EB-42A6-B7C2-3303701AD403}"/>
  </cellStyles>
  <dxfs count="2">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0</xdr:rowOff>
    </xdr:from>
    <xdr:to>
      <xdr:col>10</xdr:col>
      <xdr:colOff>19049</xdr:colOff>
      <xdr:row>45</xdr:row>
      <xdr:rowOff>30866</xdr:rowOff>
    </xdr:to>
    <xdr:pic>
      <xdr:nvPicPr>
        <xdr:cNvPr id="3" name="Picture 2">
          <a:extLst>
            <a:ext uri="{FF2B5EF4-FFF2-40B4-BE49-F238E27FC236}">
              <a16:creationId xmlns:a16="http://schemas.microsoft.com/office/drawing/2014/main" id="{3AF710FB-3FBE-F97F-C4D8-B9D404CE38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0"/>
          <a:ext cx="6086475" cy="8603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34980</xdr:colOff>
      <xdr:row>70</xdr:row>
      <xdr:rowOff>100372</xdr:rowOff>
    </xdr:from>
    <xdr:to>
      <xdr:col>12</xdr:col>
      <xdr:colOff>228841</xdr:colOff>
      <xdr:row>79</xdr:row>
      <xdr:rowOff>112057</xdr:rowOff>
    </xdr:to>
    <xdr:sp macro="" textlink="">
      <xdr:nvSpPr>
        <xdr:cNvPr id="4" name="Oval 19">
          <a:extLst>
            <a:ext uri="{FF2B5EF4-FFF2-40B4-BE49-F238E27FC236}">
              <a16:creationId xmlns:a16="http://schemas.microsoft.com/office/drawing/2014/main" id="{5E596530-5570-477F-8259-28D45961C3BF}"/>
            </a:ext>
          </a:extLst>
        </xdr:cNvPr>
        <xdr:cNvSpPr>
          <a:spLocks noChangeArrowheads="1"/>
        </xdr:cNvSpPr>
      </xdr:nvSpPr>
      <xdr:spPr bwMode="auto">
        <a:xfrm>
          <a:off x="4752656" y="14522343"/>
          <a:ext cx="1863538" cy="1726185"/>
        </a:xfrm>
        <a:prstGeom prst="ellipse">
          <a:avLst/>
        </a:prstGeom>
        <a:solidFill>
          <a:srgbClr val="FFFFFF"/>
        </a:solidFill>
        <a:ln w="3175">
          <a:solidFill>
            <a:srgbClr val="000000"/>
          </a:solidFill>
          <a:round/>
          <a:headEnd/>
          <a:tailEnd/>
        </a:ln>
      </xdr:spPr>
      <xdr:txBody>
        <a:bodyPr vertOverflow="clip" wrap="square" lIns="91440" tIns="45720" rIns="91440" bIns="45720" anchor="t" upright="1"/>
        <a:lstStyle/>
        <a:p>
          <a:pPr algn="l" rtl="0">
            <a:defRPr sz="1000"/>
          </a:pPr>
          <a:endParaRPr lang="en-US" sz="1000" b="0" i="1" u="none" strike="noStrike" baseline="0">
            <a:solidFill>
              <a:srgbClr val="000000"/>
            </a:solidFill>
            <a:latin typeface="Times New Roman"/>
            <a:cs typeface="Times New Roman"/>
          </a:endParaRPr>
        </a:p>
        <a:p>
          <a:pPr algn="ctr" rtl="0">
            <a:defRPr sz="1000"/>
          </a:pPr>
          <a:endParaRPr lang="en-US" sz="1000" b="0" i="1" u="none" strike="noStrike" baseline="0">
            <a:solidFill>
              <a:srgbClr val="BFBFBF"/>
            </a:solidFill>
            <a:latin typeface="Calibri"/>
          </a:endParaRPr>
        </a:p>
        <a:p>
          <a:pPr algn="ctr" rtl="0">
            <a:defRPr sz="1000"/>
          </a:pPr>
          <a:endParaRPr lang="en-US" sz="1000" b="0" i="1" u="none" strike="noStrike" baseline="0">
            <a:solidFill>
              <a:srgbClr val="BFBFBF"/>
            </a:solidFill>
            <a:latin typeface="Calibri"/>
          </a:endParaRPr>
        </a:p>
        <a:p>
          <a:pPr algn="ctr" rtl="0">
            <a:defRPr sz="1000"/>
          </a:pPr>
          <a:r>
            <a:rPr lang="en-US" sz="1000" b="0" i="1" u="none" strike="noStrike" baseline="0">
              <a:solidFill>
                <a:srgbClr val="BFBFBF"/>
              </a:solidFill>
              <a:latin typeface="Calibri"/>
            </a:rPr>
            <a:t>Company </a:t>
          </a:r>
        </a:p>
        <a:p>
          <a:pPr algn="ctr" rtl="0">
            <a:defRPr sz="1000"/>
          </a:pPr>
          <a:r>
            <a:rPr lang="en-US" sz="1000" b="0" i="1" u="none" strike="noStrike" baseline="0">
              <a:solidFill>
                <a:srgbClr val="BFBFBF"/>
              </a:solidFill>
              <a:latin typeface="Calibri"/>
            </a:rPr>
            <a:t>Stamp</a:t>
          </a:r>
        </a:p>
      </xdr:txBody>
    </xdr:sp>
    <xdr:clientData/>
  </xdr:twoCellAnchor>
  <xdr:twoCellAnchor>
    <xdr:from>
      <xdr:col>10</xdr:col>
      <xdr:colOff>526677</xdr:colOff>
      <xdr:row>42</xdr:row>
      <xdr:rowOff>33618</xdr:rowOff>
    </xdr:from>
    <xdr:to>
      <xdr:col>10</xdr:col>
      <xdr:colOff>762000</xdr:colOff>
      <xdr:row>42</xdr:row>
      <xdr:rowOff>235323</xdr:rowOff>
    </xdr:to>
    <xdr:sp macro="" textlink="">
      <xdr:nvSpPr>
        <xdr:cNvPr id="5" name="TextBox 4">
          <a:extLst>
            <a:ext uri="{FF2B5EF4-FFF2-40B4-BE49-F238E27FC236}">
              <a16:creationId xmlns:a16="http://schemas.microsoft.com/office/drawing/2014/main" id="{B54F3075-BFC1-FF85-C436-EE6F523BB314}"/>
            </a:ext>
          </a:extLst>
        </xdr:cNvPr>
        <xdr:cNvSpPr txBox="1"/>
      </xdr:nvSpPr>
      <xdr:spPr>
        <a:xfrm>
          <a:off x="5849471" y="8157883"/>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526677</xdr:colOff>
      <xdr:row>43</xdr:row>
      <xdr:rowOff>33618</xdr:rowOff>
    </xdr:from>
    <xdr:to>
      <xdr:col>10</xdr:col>
      <xdr:colOff>762000</xdr:colOff>
      <xdr:row>43</xdr:row>
      <xdr:rowOff>235323</xdr:rowOff>
    </xdr:to>
    <xdr:sp macro="" textlink="">
      <xdr:nvSpPr>
        <xdr:cNvPr id="6" name="TextBox 5">
          <a:extLst>
            <a:ext uri="{FF2B5EF4-FFF2-40B4-BE49-F238E27FC236}">
              <a16:creationId xmlns:a16="http://schemas.microsoft.com/office/drawing/2014/main" id="{16DB914B-D2CB-4F18-88AE-E58E760FFED8}"/>
            </a:ext>
          </a:extLst>
        </xdr:cNvPr>
        <xdr:cNvSpPr txBox="1"/>
      </xdr:nvSpPr>
      <xdr:spPr>
        <a:xfrm>
          <a:off x="5849471" y="8157883"/>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526677</xdr:colOff>
      <xdr:row>44</xdr:row>
      <xdr:rowOff>33618</xdr:rowOff>
    </xdr:from>
    <xdr:to>
      <xdr:col>10</xdr:col>
      <xdr:colOff>762000</xdr:colOff>
      <xdr:row>44</xdr:row>
      <xdr:rowOff>235323</xdr:rowOff>
    </xdr:to>
    <xdr:sp macro="" textlink="">
      <xdr:nvSpPr>
        <xdr:cNvPr id="7" name="TextBox 6">
          <a:extLst>
            <a:ext uri="{FF2B5EF4-FFF2-40B4-BE49-F238E27FC236}">
              <a16:creationId xmlns:a16="http://schemas.microsoft.com/office/drawing/2014/main" id="{31920746-C5A8-4CEE-B492-55179BA6C9A1}"/>
            </a:ext>
          </a:extLst>
        </xdr:cNvPr>
        <xdr:cNvSpPr txBox="1"/>
      </xdr:nvSpPr>
      <xdr:spPr>
        <a:xfrm>
          <a:off x="5849471" y="8426824"/>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526677</xdr:colOff>
      <xdr:row>45</xdr:row>
      <xdr:rowOff>33618</xdr:rowOff>
    </xdr:from>
    <xdr:to>
      <xdr:col>10</xdr:col>
      <xdr:colOff>762000</xdr:colOff>
      <xdr:row>45</xdr:row>
      <xdr:rowOff>235323</xdr:rowOff>
    </xdr:to>
    <xdr:sp macro="" textlink="">
      <xdr:nvSpPr>
        <xdr:cNvPr id="8" name="TextBox 7">
          <a:extLst>
            <a:ext uri="{FF2B5EF4-FFF2-40B4-BE49-F238E27FC236}">
              <a16:creationId xmlns:a16="http://schemas.microsoft.com/office/drawing/2014/main" id="{000215D5-68AB-4FAB-95BF-BA75AF9823EE}"/>
            </a:ext>
          </a:extLst>
        </xdr:cNvPr>
        <xdr:cNvSpPr txBox="1"/>
      </xdr:nvSpPr>
      <xdr:spPr>
        <a:xfrm>
          <a:off x="5849471" y="8695765"/>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526677</xdr:colOff>
      <xdr:row>46</xdr:row>
      <xdr:rowOff>33618</xdr:rowOff>
    </xdr:from>
    <xdr:to>
      <xdr:col>10</xdr:col>
      <xdr:colOff>762000</xdr:colOff>
      <xdr:row>46</xdr:row>
      <xdr:rowOff>235323</xdr:rowOff>
    </xdr:to>
    <xdr:sp macro="" textlink="">
      <xdr:nvSpPr>
        <xdr:cNvPr id="9" name="TextBox 8">
          <a:extLst>
            <a:ext uri="{FF2B5EF4-FFF2-40B4-BE49-F238E27FC236}">
              <a16:creationId xmlns:a16="http://schemas.microsoft.com/office/drawing/2014/main" id="{67A93C6E-5684-4399-9382-C7B5908C1946}"/>
            </a:ext>
          </a:extLst>
        </xdr:cNvPr>
        <xdr:cNvSpPr txBox="1"/>
      </xdr:nvSpPr>
      <xdr:spPr>
        <a:xfrm>
          <a:off x="5849471" y="8964706"/>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180975</xdr:colOff>
      <xdr:row>59</xdr:row>
      <xdr:rowOff>0</xdr:rowOff>
    </xdr:from>
    <xdr:to>
      <xdr:col>9</xdr:col>
      <xdr:colOff>416298</xdr:colOff>
      <xdr:row>60</xdr:row>
      <xdr:rowOff>11205</xdr:rowOff>
    </xdr:to>
    <xdr:sp macro="" textlink="">
      <xdr:nvSpPr>
        <xdr:cNvPr id="10" name="TextBox 9">
          <a:extLst>
            <a:ext uri="{FF2B5EF4-FFF2-40B4-BE49-F238E27FC236}">
              <a16:creationId xmlns:a16="http://schemas.microsoft.com/office/drawing/2014/main" id="{BC01C5BC-72BE-4521-A627-5930C8B38513}"/>
            </a:ext>
          </a:extLst>
        </xdr:cNvPr>
        <xdr:cNvSpPr txBox="1"/>
      </xdr:nvSpPr>
      <xdr:spPr>
        <a:xfrm>
          <a:off x="4886325" y="12296775"/>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180975</xdr:colOff>
      <xdr:row>60</xdr:row>
      <xdr:rowOff>0</xdr:rowOff>
    </xdr:from>
    <xdr:to>
      <xdr:col>9</xdr:col>
      <xdr:colOff>416298</xdr:colOff>
      <xdr:row>61</xdr:row>
      <xdr:rowOff>11205</xdr:rowOff>
    </xdr:to>
    <xdr:sp macro="" textlink="">
      <xdr:nvSpPr>
        <xdr:cNvPr id="11" name="TextBox 10">
          <a:extLst>
            <a:ext uri="{FF2B5EF4-FFF2-40B4-BE49-F238E27FC236}">
              <a16:creationId xmlns:a16="http://schemas.microsoft.com/office/drawing/2014/main" id="{391808C4-660E-475D-B150-B521594819D6}"/>
            </a:ext>
          </a:extLst>
        </xdr:cNvPr>
        <xdr:cNvSpPr txBox="1"/>
      </xdr:nvSpPr>
      <xdr:spPr>
        <a:xfrm>
          <a:off x="4886325" y="12487275"/>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180975</xdr:colOff>
      <xdr:row>61</xdr:row>
      <xdr:rowOff>0</xdr:rowOff>
    </xdr:from>
    <xdr:to>
      <xdr:col>9</xdr:col>
      <xdr:colOff>416298</xdr:colOff>
      <xdr:row>62</xdr:row>
      <xdr:rowOff>11205</xdr:rowOff>
    </xdr:to>
    <xdr:sp macro="" textlink="">
      <xdr:nvSpPr>
        <xdr:cNvPr id="12" name="TextBox 11">
          <a:extLst>
            <a:ext uri="{FF2B5EF4-FFF2-40B4-BE49-F238E27FC236}">
              <a16:creationId xmlns:a16="http://schemas.microsoft.com/office/drawing/2014/main" id="{46B51113-3F5D-42D7-80A3-3DC0B54CFE28}"/>
            </a:ext>
          </a:extLst>
        </xdr:cNvPr>
        <xdr:cNvSpPr txBox="1"/>
      </xdr:nvSpPr>
      <xdr:spPr>
        <a:xfrm>
          <a:off x="4886325" y="12677775"/>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1276350</xdr:colOff>
      <xdr:row>12</xdr:row>
      <xdr:rowOff>28575</xdr:rowOff>
    </xdr:from>
    <xdr:to>
      <xdr:col>3</xdr:col>
      <xdr:colOff>1511673</xdr:colOff>
      <xdr:row>12</xdr:row>
      <xdr:rowOff>230280</xdr:rowOff>
    </xdr:to>
    <xdr:sp macro="" textlink="">
      <xdr:nvSpPr>
        <xdr:cNvPr id="3" name="TextBox 2">
          <a:extLst>
            <a:ext uri="{FF2B5EF4-FFF2-40B4-BE49-F238E27FC236}">
              <a16:creationId xmlns:a16="http://schemas.microsoft.com/office/drawing/2014/main" id="{A7DF5688-EA65-4B6E-AA1B-7B51D9028D21}"/>
            </a:ext>
          </a:extLst>
        </xdr:cNvPr>
        <xdr:cNvSpPr txBox="1"/>
      </xdr:nvSpPr>
      <xdr:spPr>
        <a:xfrm>
          <a:off x="3810000" y="2638425"/>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4</xdr:col>
      <xdr:colOff>1819275</xdr:colOff>
      <xdr:row>12</xdr:row>
      <xdr:rowOff>38100</xdr:rowOff>
    </xdr:from>
    <xdr:to>
      <xdr:col>4</xdr:col>
      <xdr:colOff>2054598</xdr:colOff>
      <xdr:row>12</xdr:row>
      <xdr:rowOff>239805</xdr:rowOff>
    </xdr:to>
    <xdr:sp macro="" textlink="">
      <xdr:nvSpPr>
        <xdr:cNvPr id="4" name="TextBox 3">
          <a:extLst>
            <a:ext uri="{FF2B5EF4-FFF2-40B4-BE49-F238E27FC236}">
              <a16:creationId xmlns:a16="http://schemas.microsoft.com/office/drawing/2014/main" id="{5D5C6650-E8AC-42B0-92BB-8D070E014360}"/>
            </a:ext>
          </a:extLst>
        </xdr:cNvPr>
        <xdr:cNvSpPr txBox="1"/>
      </xdr:nvSpPr>
      <xdr:spPr>
        <a:xfrm>
          <a:off x="5924550" y="2647950"/>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1285875</xdr:colOff>
      <xdr:row>13</xdr:row>
      <xdr:rowOff>57150</xdr:rowOff>
    </xdr:from>
    <xdr:to>
      <xdr:col>3</xdr:col>
      <xdr:colOff>1521198</xdr:colOff>
      <xdr:row>13</xdr:row>
      <xdr:rowOff>258855</xdr:rowOff>
    </xdr:to>
    <xdr:sp macro="" textlink="">
      <xdr:nvSpPr>
        <xdr:cNvPr id="5" name="TextBox 4">
          <a:extLst>
            <a:ext uri="{FF2B5EF4-FFF2-40B4-BE49-F238E27FC236}">
              <a16:creationId xmlns:a16="http://schemas.microsoft.com/office/drawing/2014/main" id="{0A16111D-63DC-4706-BB72-E8DE65A70102}"/>
            </a:ext>
          </a:extLst>
        </xdr:cNvPr>
        <xdr:cNvSpPr txBox="1"/>
      </xdr:nvSpPr>
      <xdr:spPr>
        <a:xfrm>
          <a:off x="3819525" y="3467100"/>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1285875</xdr:colOff>
      <xdr:row>14</xdr:row>
      <xdr:rowOff>57150</xdr:rowOff>
    </xdr:from>
    <xdr:to>
      <xdr:col>3</xdr:col>
      <xdr:colOff>1521198</xdr:colOff>
      <xdr:row>14</xdr:row>
      <xdr:rowOff>258855</xdr:rowOff>
    </xdr:to>
    <xdr:sp macro="" textlink="">
      <xdr:nvSpPr>
        <xdr:cNvPr id="6" name="TextBox 5">
          <a:extLst>
            <a:ext uri="{FF2B5EF4-FFF2-40B4-BE49-F238E27FC236}">
              <a16:creationId xmlns:a16="http://schemas.microsoft.com/office/drawing/2014/main" id="{409D1D6C-D2B1-4D2F-B1A9-B05C63F8CE20}"/>
            </a:ext>
          </a:extLst>
        </xdr:cNvPr>
        <xdr:cNvSpPr txBox="1"/>
      </xdr:nvSpPr>
      <xdr:spPr>
        <a:xfrm>
          <a:off x="3819525" y="3762375"/>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1285875</xdr:colOff>
      <xdr:row>14</xdr:row>
      <xdr:rowOff>57150</xdr:rowOff>
    </xdr:from>
    <xdr:to>
      <xdr:col>3</xdr:col>
      <xdr:colOff>1521198</xdr:colOff>
      <xdr:row>14</xdr:row>
      <xdr:rowOff>258855</xdr:rowOff>
    </xdr:to>
    <xdr:sp macro="" textlink="">
      <xdr:nvSpPr>
        <xdr:cNvPr id="7" name="TextBox 6">
          <a:extLst>
            <a:ext uri="{FF2B5EF4-FFF2-40B4-BE49-F238E27FC236}">
              <a16:creationId xmlns:a16="http://schemas.microsoft.com/office/drawing/2014/main" id="{F431053D-9142-4FCD-9391-67CCE33ED18B}"/>
            </a:ext>
          </a:extLst>
        </xdr:cNvPr>
        <xdr:cNvSpPr txBox="1"/>
      </xdr:nvSpPr>
      <xdr:spPr>
        <a:xfrm>
          <a:off x="3819525" y="3467100"/>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1285875</xdr:colOff>
      <xdr:row>15</xdr:row>
      <xdr:rowOff>57150</xdr:rowOff>
    </xdr:from>
    <xdr:to>
      <xdr:col>3</xdr:col>
      <xdr:colOff>1521198</xdr:colOff>
      <xdr:row>15</xdr:row>
      <xdr:rowOff>258855</xdr:rowOff>
    </xdr:to>
    <xdr:sp macro="" textlink="">
      <xdr:nvSpPr>
        <xdr:cNvPr id="8" name="TextBox 7">
          <a:extLst>
            <a:ext uri="{FF2B5EF4-FFF2-40B4-BE49-F238E27FC236}">
              <a16:creationId xmlns:a16="http://schemas.microsoft.com/office/drawing/2014/main" id="{DC762998-C0DB-4EA3-AAA0-C0A3DE3652B8}"/>
            </a:ext>
          </a:extLst>
        </xdr:cNvPr>
        <xdr:cNvSpPr txBox="1"/>
      </xdr:nvSpPr>
      <xdr:spPr>
        <a:xfrm>
          <a:off x="3819525" y="3467100"/>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1285875</xdr:colOff>
      <xdr:row>16</xdr:row>
      <xdr:rowOff>57150</xdr:rowOff>
    </xdr:from>
    <xdr:to>
      <xdr:col>3</xdr:col>
      <xdr:colOff>1521198</xdr:colOff>
      <xdr:row>16</xdr:row>
      <xdr:rowOff>258855</xdr:rowOff>
    </xdr:to>
    <xdr:sp macro="" textlink="">
      <xdr:nvSpPr>
        <xdr:cNvPr id="9" name="TextBox 8">
          <a:extLst>
            <a:ext uri="{FF2B5EF4-FFF2-40B4-BE49-F238E27FC236}">
              <a16:creationId xmlns:a16="http://schemas.microsoft.com/office/drawing/2014/main" id="{023C0A43-341C-4CC5-957A-C13F14A46C8F}"/>
            </a:ext>
          </a:extLst>
        </xdr:cNvPr>
        <xdr:cNvSpPr txBox="1"/>
      </xdr:nvSpPr>
      <xdr:spPr>
        <a:xfrm>
          <a:off x="3819525" y="3467100"/>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1285875</xdr:colOff>
      <xdr:row>17</xdr:row>
      <xdr:rowOff>57150</xdr:rowOff>
    </xdr:from>
    <xdr:to>
      <xdr:col>3</xdr:col>
      <xdr:colOff>1521198</xdr:colOff>
      <xdr:row>17</xdr:row>
      <xdr:rowOff>258855</xdr:rowOff>
    </xdr:to>
    <xdr:sp macro="" textlink="">
      <xdr:nvSpPr>
        <xdr:cNvPr id="10" name="TextBox 9">
          <a:extLst>
            <a:ext uri="{FF2B5EF4-FFF2-40B4-BE49-F238E27FC236}">
              <a16:creationId xmlns:a16="http://schemas.microsoft.com/office/drawing/2014/main" id="{33DD6CC6-BDF4-4CE9-8750-E358304E84DD}"/>
            </a:ext>
          </a:extLst>
        </xdr:cNvPr>
        <xdr:cNvSpPr txBox="1"/>
      </xdr:nvSpPr>
      <xdr:spPr>
        <a:xfrm>
          <a:off x="3819525" y="3467100"/>
          <a:ext cx="235323" cy="2017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2454421</xdr:colOff>
      <xdr:row>154</xdr:row>
      <xdr:rowOff>38100</xdr:rowOff>
    </xdr:from>
    <xdr:to>
      <xdr:col>2</xdr:col>
      <xdr:colOff>2781300</xdr:colOff>
      <xdr:row>154</xdr:row>
      <xdr:rowOff>307398</xdr:rowOff>
    </xdr:to>
    <xdr:sp macro="" textlink="">
      <xdr:nvSpPr>
        <xdr:cNvPr id="2" name="5-Point Star 3">
          <a:extLst>
            <a:ext uri="{FF2B5EF4-FFF2-40B4-BE49-F238E27FC236}">
              <a16:creationId xmlns:a16="http://schemas.microsoft.com/office/drawing/2014/main" id="{14957809-384A-4D1D-B3E2-98599F2A124F}"/>
            </a:ext>
          </a:extLst>
        </xdr:cNvPr>
        <xdr:cNvSpPr/>
      </xdr:nvSpPr>
      <xdr:spPr>
        <a:xfrm>
          <a:off x="4102246" y="61760100"/>
          <a:ext cx="326879" cy="269298"/>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twoCellAnchor>
    <xdr:from>
      <xdr:col>5</xdr:col>
      <xdr:colOff>203800</xdr:colOff>
      <xdr:row>154</xdr:row>
      <xdr:rowOff>38099</xdr:rowOff>
    </xdr:from>
    <xdr:to>
      <xdr:col>5</xdr:col>
      <xdr:colOff>557894</xdr:colOff>
      <xdr:row>154</xdr:row>
      <xdr:rowOff>353786</xdr:rowOff>
    </xdr:to>
    <xdr:sp macro="" textlink="">
      <xdr:nvSpPr>
        <xdr:cNvPr id="3" name="5-Point Star 3">
          <a:extLst>
            <a:ext uri="{FF2B5EF4-FFF2-40B4-BE49-F238E27FC236}">
              <a16:creationId xmlns:a16="http://schemas.microsoft.com/office/drawing/2014/main" id="{B86061BD-8FDD-4262-88F2-ED6DAF5F027B}"/>
            </a:ext>
          </a:extLst>
        </xdr:cNvPr>
        <xdr:cNvSpPr/>
      </xdr:nvSpPr>
      <xdr:spPr>
        <a:xfrm>
          <a:off x="8953193" y="69121563"/>
          <a:ext cx="354094" cy="315687"/>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2454421</xdr:colOff>
      <xdr:row>161</xdr:row>
      <xdr:rowOff>38100</xdr:rowOff>
    </xdr:from>
    <xdr:to>
      <xdr:col>2</xdr:col>
      <xdr:colOff>2781300</xdr:colOff>
      <xdr:row>161</xdr:row>
      <xdr:rowOff>307398</xdr:rowOff>
    </xdr:to>
    <xdr:sp macro="" textlink="">
      <xdr:nvSpPr>
        <xdr:cNvPr id="2" name="5-Point Star 3">
          <a:extLst>
            <a:ext uri="{FF2B5EF4-FFF2-40B4-BE49-F238E27FC236}">
              <a16:creationId xmlns:a16="http://schemas.microsoft.com/office/drawing/2014/main" id="{52240628-C261-4835-8580-396ABAAFBF2F}"/>
            </a:ext>
          </a:extLst>
        </xdr:cNvPr>
        <xdr:cNvSpPr/>
      </xdr:nvSpPr>
      <xdr:spPr>
        <a:xfrm>
          <a:off x="5445271" y="68722875"/>
          <a:ext cx="326879" cy="269298"/>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twoCellAnchor>
    <xdr:from>
      <xdr:col>5</xdr:col>
      <xdr:colOff>203799</xdr:colOff>
      <xdr:row>161</xdr:row>
      <xdr:rowOff>10886</xdr:rowOff>
    </xdr:from>
    <xdr:to>
      <xdr:col>5</xdr:col>
      <xdr:colOff>571500</xdr:colOff>
      <xdr:row>161</xdr:row>
      <xdr:rowOff>326572</xdr:rowOff>
    </xdr:to>
    <xdr:sp macro="" textlink="">
      <xdr:nvSpPr>
        <xdr:cNvPr id="3" name="5-Point Star 3">
          <a:extLst>
            <a:ext uri="{FF2B5EF4-FFF2-40B4-BE49-F238E27FC236}">
              <a16:creationId xmlns:a16="http://schemas.microsoft.com/office/drawing/2014/main" id="{065F9525-2DFD-4865-98D9-068A53C107ED}"/>
            </a:ext>
          </a:extLst>
        </xdr:cNvPr>
        <xdr:cNvSpPr/>
      </xdr:nvSpPr>
      <xdr:spPr>
        <a:xfrm>
          <a:off x="8953192" y="72292029"/>
          <a:ext cx="367701" cy="315686"/>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4063-1DE1-435C-A792-6F49EB088CF4}">
  <sheetPr codeName="Sheet1">
    <pageSetUpPr fitToPage="1"/>
  </sheetPr>
  <dimension ref="A1"/>
  <sheetViews>
    <sheetView view="pageBreakPreview" zoomScale="70" zoomScaleNormal="100" zoomScaleSheetLayoutView="70" workbookViewId="0">
      <selection activeCell="S16" sqref="S16"/>
    </sheetView>
  </sheetViews>
  <sheetFormatPr defaultRowHeight="15" x14ac:dyDescent="0.25"/>
  <sheetData/>
  <pageMargins left="0.7" right="0.7" top="0.75" bottom="0.75" header="0.3" footer="0.3"/>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A55F-E4F1-436B-BF0D-E3D91FD679E0}">
  <sheetPr codeName="Sheet2">
    <pageSetUpPr fitToPage="1"/>
  </sheetPr>
  <dimension ref="A3:N102"/>
  <sheetViews>
    <sheetView view="pageBreakPreview" topLeftCell="A61" zoomScale="85" zoomScaleNormal="100" zoomScaleSheetLayoutView="85" workbookViewId="0">
      <selection activeCell="D69" sqref="D69"/>
    </sheetView>
  </sheetViews>
  <sheetFormatPr defaultRowHeight="15" x14ac:dyDescent="0.25"/>
  <cols>
    <col min="1" max="1" width="10.42578125" style="103" customWidth="1"/>
    <col min="2" max="2" width="9" style="103" customWidth="1"/>
    <col min="3" max="3" width="9.140625" style="103"/>
    <col min="4" max="4" width="12.85546875" style="103" customWidth="1"/>
    <col min="5" max="5" width="10" style="103" customWidth="1"/>
    <col min="6" max="6" width="9.140625" style="103"/>
    <col min="7" max="7" width="2.5703125" style="103" customWidth="1"/>
    <col min="8" max="8" width="4.28515625" style="103" customWidth="1"/>
    <col min="9" max="9" width="3.140625" style="103" customWidth="1"/>
    <col min="10" max="10" width="9.140625" style="103"/>
    <col min="11" max="11" width="12.42578125" style="103" customWidth="1"/>
    <col min="12" max="12" width="3.5703125" style="103" customWidth="1"/>
    <col min="13" max="13" width="6.28515625" style="103" customWidth="1"/>
    <col min="14" max="14" width="11.85546875" style="103" customWidth="1"/>
  </cols>
  <sheetData>
    <row r="3" spans="2:13" ht="15.75" x14ac:dyDescent="0.25">
      <c r="B3" s="215"/>
    </row>
    <row r="5" spans="2:13" ht="15.75" x14ac:dyDescent="0.25">
      <c r="B5" s="118"/>
      <c r="C5" s="118"/>
      <c r="D5" s="118"/>
      <c r="E5" s="118"/>
      <c r="F5" s="118"/>
      <c r="G5" s="118"/>
      <c r="H5" s="118"/>
      <c r="I5" s="246"/>
      <c r="J5" s="118"/>
      <c r="K5" s="118"/>
      <c r="L5" s="118"/>
      <c r="M5" s="209" t="s">
        <v>6</v>
      </c>
    </row>
    <row r="6" spans="2:13" x14ac:dyDescent="0.25">
      <c r="B6" s="118"/>
      <c r="C6" s="118"/>
      <c r="D6" s="118"/>
      <c r="E6" s="118"/>
      <c r="F6" s="118"/>
      <c r="G6" s="118"/>
      <c r="H6" s="118"/>
      <c r="I6" s="118"/>
      <c r="J6" s="118"/>
      <c r="K6" s="118"/>
      <c r="L6" s="118"/>
      <c r="M6" s="118"/>
    </row>
    <row r="7" spans="2:13" x14ac:dyDescent="0.25">
      <c r="B7" s="118"/>
      <c r="C7" s="118"/>
      <c r="D7" s="118"/>
      <c r="E7" s="118"/>
      <c r="F7" s="118"/>
      <c r="G7" s="118"/>
      <c r="H7" s="118"/>
      <c r="I7" s="118"/>
      <c r="J7" s="118"/>
      <c r="K7" s="118"/>
      <c r="L7" s="118"/>
      <c r="M7" s="118"/>
    </row>
    <row r="8" spans="2:13" ht="15.75" x14ac:dyDescent="0.25">
      <c r="B8" s="287" t="s">
        <v>7</v>
      </c>
      <c r="C8" s="287"/>
      <c r="D8" s="287"/>
      <c r="E8" s="287"/>
      <c r="F8" s="287"/>
      <c r="G8" s="287"/>
      <c r="H8" s="287"/>
      <c r="I8" s="287"/>
      <c r="J8" s="287"/>
      <c r="K8" s="287"/>
      <c r="L8" s="287"/>
      <c r="M8" s="287"/>
    </row>
    <row r="9" spans="2:13" x14ac:dyDescent="0.25">
      <c r="B9" s="288" t="s">
        <v>8</v>
      </c>
      <c r="C9" s="288"/>
      <c r="D9" s="288"/>
      <c r="E9" s="288"/>
      <c r="F9" s="288"/>
      <c r="G9" s="288"/>
      <c r="H9" s="288"/>
      <c r="I9" s="288"/>
      <c r="J9" s="288"/>
      <c r="K9" s="288"/>
      <c r="L9" s="288"/>
      <c r="M9" s="288"/>
    </row>
    <row r="10" spans="2:13" x14ac:dyDescent="0.25">
      <c r="B10" s="118"/>
      <c r="C10" s="118"/>
      <c r="D10" s="118"/>
      <c r="E10" s="118"/>
      <c r="F10" s="118"/>
      <c r="G10" s="118"/>
      <c r="H10" s="118"/>
      <c r="I10" s="118"/>
      <c r="J10" s="118"/>
      <c r="K10" s="118"/>
      <c r="L10" s="118"/>
      <c r="M10" s="118"/>
    </row>
    <row r="11" spans="2:13" ht="15.75" x14ac:dyDescent="0.25">
      <c r="B11" s="287" t="s">
        <v>9</v>
      </c>
      <c r="C11" s="287"/>
      <c r="D11" s="287"/>
      <c r="E11" s="287"/>
      <c r="F11" s="287"/>
      <c r="G11" s="287"/>
      <c r="H11" s="287"/>
      <c r="I11" s="287"/>
      <c r="J11" s="287"/>
      <c r="K11" s="287"/>
      <c r="L11" s="287"/>
      <c r="M11" s="287"/>
    </row>
    <row r="12" spans="2:13" x14ac:dyDescent="0.25">
      <c r="B12" s="118"/>
      <c r="C12" s="118"/>
      <c r="D12" s="118"/>
      <c r="E12" s="118"/>
      <c r="F12" s="118"/>
      <c r="G12" s="118"/>
      <c r="H12" s="118"/>
      <c r="I12" s="118"/>
      <c r="J12" s="118"/>
      <c r="K12" s="118"/>
      <c r="L12" s="118"/>
      <c r="M12" s="118"/>
    </row>
    <row r="13" spans="2:13" x14ac:dyDescent="0.25">
      <c r="B13" s="118"/>
      <c r="C13" s="118"/>
      <c r="D13" s="118"/>
      <c r="E13" s="118"/>
      <c r="F13" s="118"/>
      <c r="G13" s="118"/>
      <c r="H13" s="118"/>
      <c r="I13" s="118"/>
      <c r="J13" s="118"/>
      <c r="K13" s="118"/>
      <c r="L13" s="118"/>
      <c r="M13" s="118"/>
    </row>
    <row r="14" spans="2:13" x14ac:dyDescent="0.25">
      <c r="B14" s="293" t="s">
        <v>10</v>
      </c>
      <c r="C14" s="294"/>
      <c r="D14" s="294"/>
      <c r="E14" s="294"/>
      <c r="F14" s="294"/>
      <c r="G14" s="294"/>
      <c r="H14" s="294"/>
      <c r="I14" s="294"/>
      <c r="J14" s="294"/>
      <c r="K14" s="294"/>
      <c r="L14" s="294"/>
      <c r="M14" s="295"/>
    </row>
    <row r="15" spans="2:13" x14ac:dyDescent="0.25">
      <c r="B15" s="247"/>
      <c r="C15" s="248"/>
      <c r="D15" s="217"/>
      <c r="E15" s="217"/>
      <c r="F15" s="217"/>
      <c r="G15" s="217"/>
      <c r="H15" s="217"/>
      <c r="I15" s="217"/>
      <c r="J15" s="217"/>
      <c r="K15" s="217"/>
      <c r="L15" s="217"/>
      <c r="M15" s="218"/>
    </row>
    <row r="16" spans="2:13" x14ac:dyDescent="0.25">
      <c r="B16" s="247" t="s">
        <v>11</v>
      </c>
      <c r="C16" s="249" t="s">
        <v>0</v>
      </c>
      <c r="D16" s="281"/>
      <c r="E16" s="281"/>
      <c r="F16" s="281"/>
      <c r="G16" s="281"/>
      <c r="H16" s="281"/>
      <c r="I16" s="281"/>
      <c r="J16" s="281"/>
      <c r="K16" s="281"/>
      <c r="L16" s="281"/>
      <c r="M16" s="218"/>
    </row>
    <row r="17" spans="2:13" x14ac:dyDescent="0.25">
      <c r="B17" s="247" t="s">
        <v>12</v>
      </c>
      <c r="C17" s="248"/>
      <c r="D17" s="282"/>
      <c r="E17" s="282"/>
      <c r="F17" s="282"/>
      <c r="G17" s="282"/>
      <c r="H17" s="282"/>
      <c r="I17" s="282"/>
      <c r="J17" s="282"/>
      <c r="K17" s="282"/>
      <c r="L17" s="282"/>
      <c r="M17" s="218"/>
    </row>
    <row r="18" spans="2:13" x14ac:dyDescent="0.25">
      <c r="B18" s="247"/>
      <c r="C18" s="248"/>
      <c r="D18" s="217"/>
      <c r="E18" s="217"/>
      <c r="F18" s="217"/>
      <c r="G18" s="217"/>
      <c r="H18" s="217"/>
      <c r="I18" s="217"/>
      <c r="J18" s="217"/>
      <c r="K18" s="217"/>
      <c r="L18" s="217"/>
      <c r="M18" s="218"/>
    </row>
    <row r="19" spans="2:13" x14ac:dyDescent="0.25">
      <c r="B19" s="250" t="s">
        <v>17</v>
      </c>
      <c r="C19" s="249" t="s">
        <v>0</v>
      </c>
      <c r="D19" s="281"/>
      <c r="E19" s="281"/>
      <c r="F19" s="281"/>
      <c r="G19" s="281"/>
      <c r="H19" s="281"/>
      <c r="I19" s="281"/>
      <c r="J19" s="281"/>
      <c r="K19" s="281"/>
      <c r="L19" s="281"/>
      <c r="M19" s="218"/>
    </row>
    <row r="20" spans="2:13" x14ac:dyDescent="0.25">
      <c r="B20" s="247" t="s">
        <v>13</v>
      </c>
      <c r="C20" s="248"/>
      <c r="D20" s="282"/>
      <c r="E20" s="282"/>
      <c r="F20" s="282"/>
      <c r="G20" s="282"/>
      <c r="H20" s="282"/>
      <c r="I20" s="282"/>
      <c r="J20" s="282"/>
      <c r="K20" s="282"/>
      <c r="L20" s="282"/>
      <c r="M20" s="218"/>
    </row>
    <row r="21" spans="2:13" x14ac:dyDescent="0.25">
      <c r="B21" s="247" t="s">
        <v>14</v>
      </c>
      <c r="C21" s="248"/>
      <c r="H21" s="217"/>
      <c r="I21" s="217"/>
      <c r="J21" s="217"/>
      <c r="K21" s="217"/>
      <c r="L21" s="217"/>
      <c r="M21" s="218"/>
    </row>
    <row r="22" spans="2:13" x14ac:dyDescent="0.25">
      <c r="B22" s="247"/>
      <c r="C22" s="248"/>
      <c r="H22" s="217"/>
      <c r="I22" s="217"/>
      <c r="J22" s="217"/>
      <c r="K22" s="217"/>
      <c r="L22" s="217"/>
      <c r="M22" s="218"/>
    </row>
    <row r="23" spans="2:13" x14ac:dyDescent="0.25">
      <c r="B23" s="247" t="s">
        <v>15</v>
      </c>
      <c r="C23" s="251" t="s">
        <v>0</v>
      </c>
      <c r="D23" s="280"/>
      <c r="E23" s="280"/>
      <c r="F23" s="280"/>
      <c r="G23" s="280"/>
      <c r="H23" s="280"/>
      <c r="I23" s="280"/>
      <c r="J23" s="280"/>
      <c r="K23" s="280"/>
      <c r="L23" s="280"/>
      <c r="M23" s="218"/>
    </row>
    <row r="24" spans="2:13" x14ac:dyDescent="0.25">
      <c r="B24" s="247" t="s">
        <v>16</v>
      </c>
      <c r="C24" s="248"/>
      <c r="D24" s="280"/>
      <c r="E24" s="280"/>
      <c r="F24" s="280"/>
      <c r="G24" s="280"/>
      <c r="H24" s="280"/>
      <c r="I24" s="280"/>
      <c r="J24" s="280"/>
      <c r="K24" s="280"/>
      <c r="L24" s="280"/>
      <c r="M24" s="218"/>
    </row>
    <row r="25" spans="2:13" x14ac:dyDescent="0.25">
      <c r="B25" s="247" t="s">
        <v>14</v>
      </c>
      <c r="C25" s="248"/>
      <c r="D25" s="280"/>
      <c r="E25" s="280"/>
      <c r="F25" s="280"/>
      <c r="G25" s="280"/>
      <c r="H25" s="280"/>
      <c r="I25" s="280"/>
      <c r="J25" s="280"/>
      <c r="K25" s="280"/>
      <c r="L25" s="280"/>
      <c r="M25" s="218"/>
    </row>
    <row r="26" spans="2:13" x14ac:dyDescent="0.25">
      <c r="B26" s="247"/>
      <c r="C26" s="248"/>
      <c r="D26" s="248" t="s">
        <v>18</v>
      </c>
      <c r="E26" s="219" t="s">
        <v>0</v>
      </c>
      <c r="F26" s="290"/>
      <c r="G26" s="290"/>
      <c r="H26" s="217"/>
      <c r="I26" s="217"/>
      <c r="J26" s="217"/>
      <c r="K26" s="217"/>
      <c r="L26" s="217"/>
      <c r="M26" s="218"/>
    </row>
    <row r="27" spans="2:13" x14ac:dyDescent="0.25">
      <c r="B27" s="247"/>
      <c r="C27" s="248"/>
      <c r="D27" s="248" t="s">
        <v>19</v>
      </c>
      <c r="E27" s="219" t="s">
        <v>0</v>
      </c>
      <c r="F27" s="291"/>
      <c r="G27" s="291"/>
      <c r="H27" s="217"/>
      <c r="I27" s="217"/>
      <c r="J27" s="217"/>
      <c r="K27" s="217"/>
      <c r="L27" s="217"/>
      <c r="M27" s="218"/>
    </row>
    <row r="28" spans="2:13" x14ac:dyDescent="0.25">
      <c r="B28" s="247"/>
      <c r="C28" s="248"/>
      <c r="D28" s="248" t="s">
        <v>20</v>
      </c>
      <c r="E28" s="219" t="s">
        <v>0</v>
      </c>
      <c r="F28" s="291"/>
      <c r="G28" s="291"/>
      <c r="H28" s="217"/>
      <c r="I28" s="217"/>
      <c r="J28" s="217"/>
      <c r="K28" s="217"/>
      <c r="L28" s="217"/>
      <c r="M28" s="218"/>
    </row>
    <row r="29" spans="2:13" x14ac:dyDescent="0.25">
      <c r="B29" s="216"/>
      <c r="C29" s="217"/>
      <c r="D29" s="217"/>
      <c r="E29" s="217"/>
      <c r="F29" s="217"/>
      <c r="G29" s="217"/>
      <c r="H29" s="217"/>
      <c r="I29" s="217"/>
      <c r="J29" s="217"/>
      <c r="K29" s="217"/>
      <c r="L29" s="217"/>
      <c r="M29" s="218"/>
    </row>
    <row r="30" spans="2:13" x14ac:dyDescent="0.25">
      <c r="B30" s="247" t="s">
        <v>21</v>
      </c>
      <c r="C30" s="248"/>
      <c r="D30" s="248" t="s">
        <v>24</v>
      </c>
      <c r="E30" s="249" t="s">
        <v>0</v>
      </c>
      <c r="F30" s="290"/>
      <c r="G30" s="290"/>
      <c r="H30" s="290"/>
      <c r="I30" s="290"/>
      <c r="J30" s="290"/>
      <c r="K30" s="290"/>
      <c r="L30" s="290"/>
      <c r="M30" s="218"/>
    </row>
    <row r="31" spans="2:13" x14ac:dyDescent="0.25">
      <c r="B31" s="247" t="s">
        <v>22</v>
      </c>
      <c r="C31" s="248"/>
      <c r="D31" s="248" t="s">
        <v>25</v>
      </c>
      <c r="E31" s="249" t="s">
        <v>0</v>
      </c>
      <c r="F31" s="291"/>
      <c r="G31" s="291"/>
      <c r="H31" s="291"/>
      <c r="I31" s="291"/>
      <c r="J31" s="291"/>
      <c r="K31" s="291"/>
      <c r="L31" s="291"/>
      <c r="M31" s="218"/>
    </row>
    <row r="32" spans="2:13" x14ac:dyDescent="0.25">
      <c r="B32" s="247" t="s">
        <v>23</v>
      </c>
      <c r="C32" s="248"/>
      <c r="D32" s="248" t="s">
        <v>26</v>
      </c>
      <c r="E32" s="249" t="s">
        <v>0</v>
      </c>
      <c r="F32" s="291"/>
      <c r="G32" s="291"/>
      <c r="H32" s="291"/>
      <c r="I32" s="291"/>
      <c r="J32" s="291"/>
      <c r="K32" s="291"/>
      <c r="L32" s="291"/>
      <c r="M32" s="218"/>
    </row>
    <row r="33" spans="2:13" x14ac:dyDescent="0.25">
      <c r="B33" s="247"/>
      <c r="C33" s="248"/>
      <c r="D33" s="248" t="s">
        <v>27</v>
      </c>
      <c r="E33" s="249" t="s">
        <v>0</v>
      </c>
      <c r="F33" s="291"/>
      <c r="G33" s="291"/>
      <c r="H33" s="291"/>
      <c r="I33" s="291"/>
      <c r="J33" s="291"/>
      <c r="K33" s="291"/>
      <c r="L33" s="291"/>
      <c r="M33" s="218"/>
    </row>
    <row r="34" spans="2:13" x14ac:dyDescent="0.25">
      <c r="B34" s="247"/>
      <c r="C34" s="248"/>
      <c r="D34" s="248" t="s">
        <v>28</v>
      </c>
      <c r="E34" s="249" t="s">
        <v>0</v>
      </c>
      <c r="F34" s="291"/>
      <c r="G34" s="291"/>
      <c r="H34" s="291"/>
      <c r="I34" s="291"/>
      <c r="J34" s="291"/>
      <c r="K34" s="291"/>
      <c r="L34" s="291"/>
      <c r="M34" s="218"/>
    </row>
    <row r="35" spans="2:13" x14ac:dyDescent="0.25">
      <c r="B35" s="247"/>
      <c r="C35" s="248"/>
      <c r="D35" s="248"/>
      <c r="E35" s="248"/>
      <c r="F35" s="217"/>
      <c r="G35" s="217"/>
      <c r="H35" s="217"/>
      <c r="I35" s="217"/>
      <c r="J35" s="217"/>
      <c r="K35" s="217"/>
      <c r="L35" s="217"/>
      <c r="M35" s="218"/>
    </row>
    <row r="36" spans="2:13" x14ac:dyDescent="0.25">
      <c r="B36" s="247" t="s">
        <v>11</v>
      </c>
      <c r="C36" s="249" t="s">
        <v>0</v>
      </c>
      <c r="D36" s="248" t="s">
        <v>33</v>
      </c>
      <c r="E36" s="249"/>
      <c r="F36" s="292" t="s">
        <v>34</v>
      </c>
      <c r="G36" s="292"/>
      <c r="H36" s="220"/>
      <c r="I36" s="217"/>
      <c r="J36" s="248" t="s">
        <v>35</v>
      </c>
      <c r="K36" s="217"/>
      <c r="L36" s="220"/>
      <c r="M36" s="218"/>
    </row>
    <row r="37" spans="2:13" x14ac:dyDescent="0.25">
      <c r="B37" s="247" t="s">
        <v>29</v>
      </c>
      <c r="C37" s="248"/>
      <c r="D37" s="248" t="s">
        <v>36</v>
      </c>
      <c r="E37" s="249" t="s">
        <v>0</v>
      </c>
      <c r="F37" s="286"/>
      <c r="G37" s="286"/>
      <c r="H37" s="252" t="s">
        <v>37</v>
      </c>
      <c r="I37" s="217"/>
      <c r="J37" s="217"/>
      <c r="K37" s="217"/>
      <c r="L37" s="217"/>
      <c r="M37" s="218"/>
    </row>
    <row r="38" spans="2:13" x14ac:dyDescent="0.25">
      <c r="B38" s="247" t="s">
        <v>32</v>
      </c>
      <c r="C38" s="248"/>
      <c r="D38" s="248"/>
      <c r="E38" s="249"/>
      <c r="F38" s="1"/>
      <c r="G38" s="1"/>
      <c r="H38" s="100"/>
      <c r="I38" s="217"/>
      <c r="J38" s="217"/>
      <c r="K38" s="217"/>
      <c r="L38" s="217"/>
      <c r="M38" s="218"/>
    </row>
    <row r="39" spans="2:13" x14ac:dyDescent="0.25">
      <c r="B39" s="247" t="s">
        <v>30</v>
      </c>
      <c r="C39" s="217"/>
      <c r="D39" s="217"/>
      <c r="E39" s="219"/>
      <c r="F39" s="1"/>
      <c r="G39" s="1"/>
      <c r="H39" s="100"/>
      <c r="I39" s="217"/>
      <c r="J39" s="217"/>
      <c r="K39" s="217"/>
      <c r="L39" s="217"/>
      <c r="M39" s="218"/>
    </row>
    <row r="40" spans="2:13" ht="15" customHeight="1" x14ac:dyDescent="0.25">
      <c r="B40" s="247" t="s">
        <v>31</v>
      </c>
      <c r="C40" s="217"/>
      <c r="D40" s="217"/>
      <c r="E40" s="219"/>
      <c r="F40" s="1"/>
      <c r="G40" s="1"/>
      <c r="H40" s="100"/>
      <c r="I40" s="217"/>
      <c r="J40" s="217"/>
      <c r="K40" s="217"/>
      <c r="L40" s="217"/>
      <c r="M40" s="218"/>
    </row>
    <row r="41" spans="2:13" x14ac:dyDescent="0.25">
      <c r="B41" s="216"/>
      <c r="C41" s="217"/>
      <c r="D41" s="217"/>
      <c r="E41" s="217"/>
      <c r="F41" s="217"/>
      <c r="G41" s="217"/>
      <c r="H41" s="217"/>
      <c r="I41" s="217"/>
      <c r="J41" s="217"/>
      <c r="K41" s="217"/>
      <c r="L41" s="217"/>
      <c r="M41" s="218"/>
    </row>
    <row r="42" spans="2:13" ht="21" customHeight="1" x14ac:dyDescent="0.25">
      <c r="B42" s="216"/>
      <c r="C42" s="217"/>
      <c r="D42" s="289" t="s">
        <v>38</v>
      </c>
      <c r="E42" s="289"/>
      <c r="F42" s="289"/>
      <c r="G42" s="289"/>
      <c r="H42" s="289"/>
      <c r="I42" s="289"/>
      <c r="J42" s="289"/>
      <c r="K42" s="289"/>
      <c r="L42" s="221"/>
      <c r="M42" s="222"/>
    </row>
    <row r="43" spans="2:13" ht="21" customHeight="1" x14ac:dyDescent="0.25">
      <c r="B43" s="216"/>
      <c r="C43" s="217"/>
      <c r="D43" s="283" t="s">
        <v>39</v>
      </c>
      <c r="E43" s="283"/>
      <c r="F43" s="283"/>
      <c r="G43" s="283"/>
      <c r="H43" s="283"/>
      <c r="I43" s="283"/>
      <c r="J43" s="283"/>
      <c r="K43" s="283"/>
      <c r="L43" s="223"/>
      <c r="M43" s="224"/>
    </row>
    <row r="44" spans="2:13" ht="21" customHeight="1" x14ac:dyDescent="0.25">
      <c r="B44" s="216"/>
      <c r="C44" s="217"/>
      <c r="D44" s="283" t="s">
        <v>40</v>
      </c>
      <c r="E44" s="283"/>
      <c r="F44" s="283"/>
      <c r="G44" s="283"/>
      <c r="H44" s="283"/>
      <c r="I44" s="283"/>
      <c r="J44" s="283"/>
      <c r="K44" s="283"/>
      <c r="L44" s="223"/>
      <c r="M44" s="224"/>
    </row>
    <row r="45" spans="2:13" ht="21" customHeight="1" x14ac:dyDescent="0.25">
      <c r="B45" s="216"/>
      <c r="C45" s="217"/>
      <c r="D45" s="283" t="s">
        <v>41</v>
      </c>
      <c r="E45" s="283"/>
      <c r="F45" s="283"/>
      <c r="G45" s="283"/>
      <c r="H45" s="283"/>
      <c r="I45" s="283"/>
      <c r="J45" s="283"/>
      <c r="K45" s="283"/>
      <c r="L45" s="223"/>
      <c r="M45" s="224"/>
    </row>
    <row r="46" spans="2:13" ht="21" customHeight="1" x14ac:dyDescent="0.25">
      <c r="B46" s="216"/>
      <c r="C46" s="217"/>
      <c r="D46" s="283" t="s">
        <v>42</v>
      </c>
      <c r="E46" s="283"/>
      <c r="F46" s="283"/>
      <c r="G46" s="283"/>
      <c r="H46" s="283"/>
      <c r="I46" s="283"/>
      <c r="J46" s="283"/>
      <c r="K46" s="283"/>
      <c r="L46" s="223"/>
      <c r="M46" s="224"/>
    </row>
    <row r="47" spans="2:13" ht="21" customHeight="1" x14ac:dyDescent="0.25">
      <c r="B47" s="216"/>
      <c r="C47" s="217"/>
      <c r="D47" s="283" t="s">
        <v>43</v>
      </c>
      <c r="E47" s="283"/>
      <c r="F47" s="283"/>
      <c r="G47" s="283"/>
      <c r="H47" s="283"/>
      <c r="I47" s="283"/>
      <c r="J47" s="283"/>
      <c r="K47" s="283"/>
      <c r="L47" s="223"/>
      <c r="M47" s="224"/>
    </row>
    <row r="48" spans="2:13" ht="15" customHeight="1" x14ac:dyDescent="0.25">
      <c r="B48" s="225"/>
      <c r="C48" s="217"/>
      <c r="D48" s="285" t="s">
        <v>44</v>
      </c>
      <c r="E48" s="285"/>
      <c r="F48" s="285"/>
      <c r="G48" s="285"/>
      <c r="H48" s="285"/>
      <c r="I48" s="285"/>
      <c r="J48" s="285"/>
      <c r="K48" s="285"/>
      <c r="L48" s="223"/>
      <c r="M48" s="224"/>
    </row>
    <row r="49" spans="2:14" ht="26.25" customHeight="1" x14ac:dyDescent="0.25">
      <c r="B49" s="226"/>
      <c r="C49" s="227"/>
      <c r="D49" s="228"/>
      <c r="E49" s="229"/>
      <c r="F49" s="228"/>
      <c r="G49" s="228"/>
      <c r="H49" s="228"/>
      <c r="I49" s="228"/>
      <c r="J49" s="228"/>
      <c r="K49" s="228"/>
      <c r="L49" s="228"/>
      <c r="M49" s="230"/>
    </row>
    <row r="50" spans="2:14" x14ac:dyDescent="0.25">
      <c r="D50" s="221"/>
      <c r="E50" s="221"/>
      <c r="F50" s="223"/>
      <c r="G50" s="223"/>
      <c r="H50" s="223"/>
      <c r="I50" s="223"/>
      <c r="J50" s="223"/>
      <c r="K50" s="223"/>
      <c r="L50" s="223"/>
      <c r="M50" s="223"/>
    </row>
    <row r="51" spans="2:14" ht="45.75" customHeight="1" x14ac:dyDescent="0.25">
      <c r="B51" s="231"/>
      <c r="C51" s="231"/>
      <c r="D51" s="221"/>
      <c r="E51" s="221"/>
      <c r="F51" s="223"/>
      <c r="G51" s="223"/>
      <c r="H51" s="223"/>
      <c r="I51" s="223"/>
      <c r="J51" s="223"/>
      <c r="K51" s="223"/>
      <c r="L51" s="223"/>
      <c r="M51" s="223"/>
    </row>
    <row r="52" spans="2:14" ht="15.75" x14ac:dyDescent="0.25">
      <c r="B52" s="207" t="s">
        <v>45</v>
      </c>
      <c r="D52" s="221"/>
      <c r="E52" s="221"/>
      <c r="F52" s="223"/>
      <c r="G52" s="223"/>
      <c r="H52" s="223"/>
      <c r="I52" s="223"/>
      <c r="J52" s="223"/>
      <c r="K52" s="223"/>
      <c r="L52" s="223"/>
      <c r="M52" s="205">
        <v>49</v>
      </c>
      <c r="N52" s="232"/>
    </row>
    <row r="53" spans="2:14" ht="15.75" x14ac:dyDescent="0.25">
      <c r="B53" s="215"/>
    </row>
    <row r="56" spans="2:14" ht="15.75" x14ac:dyDescent="0.25">
      <c r="B56" s="253" t="s">
        <v>6</v>
      </c>
      <c r="C56" s="254"/>
      <c r="D56" s="118"/>
      <c r="E56" s="118"/>
      <c r="F56" s="118"/>
      <c r="G56" s="118"/>
      <c r="H56" s="118"/>
      <c r="I56" s="118"/>
      <c r="N56" s="234"/>
    </row>
    <row r="57" spans="2:14" x14ac:dyDescent="0.25">
      <c r="B57" s="118"/>
      <c r="C57" s="118"/>
      <c r="D57" s="118"/>
      <c r="E57" s="118"/>
      <c r="F57" s="118"/>
      <c r="G57" s="118"/>
      <c r="H57" s="118"/>
      <c r="I57" s="118"/>
    </row>
    <row r="58" spans="2:14" x14ac:dyDescent="0.25">
      <c r="B58" s="118"/>
      <c r="C58" s="118"/>
      <c r="D58" s="118"/>
      <c r="E58" s="118"/>
      <c r="F58" s="118"/>
      <c r="G58" s="118"/>
      <c r="H58" s="118"/>
      <c r="I58" s="118"/>
    </row>
    <row r="59" spans="2:14" x14ac:dyDescent="0.25">
      <c r="B59" s="255"/>
      <c r="C59" s="256"/>
      <c r="D59" s="256"/>
      <c r="E59" s="256"/>
      <c r="F59" s="256"/>
      <c r="G59" s="256"/>
      <c r="H59" s="256"/>
      <c r="I59" s="256"/>
      <c r="J59" s="235"/>
      <c r="K59" s="235"/>
      <c r="L59" s="235"/>
      <c r="M59" s="236"/>
    </row>
    <row r="60" spans="2:14" x14ac:dyDescent="0.25">
      <c r="B60" s="257" t="s">
        <v>46</v>
      </c>
      <c r="C60" s="258"/>
      <c r="D60" s="248"/>
      <c r="E60" s="259" t="s">
        <v>1</v>
      </c>
      <c r="F60" s="248" t="s">
        <v>48</v>
      </c>
      <c r="G60" s="248"/>
      <c r="H60" s="248"/>
      <c r="I60" s="118"/>
      <c r="M60" s="238"/>
    </row>
    <row r="61" spans="2:14" x14ac:dyDescent="0.25">
      <c r="B61" s="257" t="s">
        <v>47</v>
      </c>
      <c r="C61" s="258"/>
      <c r="D61" s="248"/>
      <c r="E61" s="259" t="s">
        <v>2</v>
      </c>
      <c r="F61" s="248" t="s">
        <v>49</v>
      </c>
      <c r="G61" s="248"/>
      <c r="H61" s="248"/>
      <c r="I61" s="118"/>
      <c r="M61" s="238"/>
    </row>
    <row r="62" spans="2:14" x14ac:dyDescent="0.25">
      <c r="B62" s="257"/>
      <c r="C62" s="248"/>
      <c r="D62" s="248"/>
      <c r="E62" s="259" t="s">
        <v>3</v>
      </c>
      <c r="F62" s="248" t="s">
        <v>50</v>
      </c>
      <c r="G62" s="248"/>
      <c r="H62" s="248"/>
      <c r="I62" s="118"/>
      <c r="M62" s="238"/>
    </row>
    <row r="63" spans="2:14" x14ac:dyDescent="0.25">
      <c r="B63" s="257"/>
      <c r="C63" s="248"/>
      <c r="D63" s="248"/>
      <c r="E63" s="259" t="s">
        <v>3</v>
      </c>
      <c r="F63" s="248" t="s">
        <v>4</v>
      </c>
      <c r="G63" s="248"/>
      <c r="H63" s="248"/>
      <c r="I63" s="118"/>
      <c r="M63" s="238"/>
    </row>
    <row r="64" spans="2:14" x14ac:dyDescent="0.25">
      <c r="B64" s="257"/>
      <c r="C64" s="248"/>
      <c r="D64" s="248"/>
      <c r="E64" s="248"/>
      <c r="F64" s="248" t="s">
        <v>51</v>
      </c>
      <c r="G64" s="248"/>
      <c r="H64" s="248"/>
      <c r="I64" s="118"/>
      <c r="M64" s="238"/>
    </row>
    <row r="65" spans="2:13" x14ac:dyDescent="0.25">
      <c r="B65" s="237"/>
      <c r="C65" s="217"/>
      <c r="D65" s="217"/>
      <c r="E65" s="217"/>
      <c r="F65" s="284"/>
      <c r="G65" s="284"/>
      <c r="H65" s="284"/>
      <c r="I65" s="284"/>
      <c r="M65" s="238"/>
    </row>
    <row r="66" spans="2:13" x14ac:dyDescent="0.25">
      <c r="B66" s="237"/>
      <c r="C66" s="217"/>
      <c r="D66" s="217"/>
      <c r="E66" s="217"/>
      <c r="F66" s="284"/>
      <c r="G66" s="284"/>
      <c r="H66" s="284"/>
      <c r="I66" s="284"/>
      <c r="M66" s="238"/>
    </row>
    <row r="67" spans="2:13" x14ac:dyDescent="0.25">
      <c r="B67" s="237"/>
      <c r="C67" s="217"/>
      <c r="D67" s="217"/>
      <c r="E67" s="217"/>
      <c r="F67" s="217"/>
      <c r="G67" s="217"/>
      <c r="H67" s="217"/>
      <c r="M67" s="238"/>
    </row>
    <row r="68" spans="2:13" x14ac:dyDescent="0.25">
      <c r="B68" s="260" t="s">
        <v>52</v>
      </c>
      <c r="D68" s="217"/>
      <c r="E68" s="217"/>
      <c r="F68" s="217"/>
      <c r="G68" s="217"/>
      <c r="H68" s="217"/>
      <c r="M68" s="238"/>
    </row>
    <row r="69" spans="2:13" x14ac:dyDescent="0.25">
      <c r="B69" s="237"/>
      <c r="C69" s="217"/>
      <c r="D69" s="217"/>
      <c r="E69" s="217"/>
      <c r="F69" s="217"/>
      <c r="G69" s="217"/>
      <c r="H69" s="217"/>
      <c r="M69" s="238"/>
    </row>
    <row r="70" spans="2:13" x14ac:dyDescent="0.25">
      <c r="B70" s="278" t="s">
        <v>5</v>
      </c>
      <c r="C70" s="279"/>
      <c r="D70" s="217"/>
      <c r="E70" s="217"/>
      <c r="F70" s="217"/>
      <c r="G70" s="217"/>
      <c r="H70" s="217"/>
      <c r="M70" s="238"/>
    </row>
    <row r="71" spans="2:13" x14ac:dyDescent="0.25">
      <c r="B71" s="247" t="s">
        <v>53</v>
      </c>
      <c r="C71" s="248"/>
      <c r="D71" s="217"/>
      <c r="E71" s="217"/>
      <c r="F71" s="217"/>
      <c r="G71" s="217"/>
      <c r="H71" s="217"/>
      <c r="M71" s="238"/>
    </row>
    <row r="72" spans="2:13" x14ac:dyDescent="0.25">
      <c r="B72" s="257"/>
      <c r="C72" s="248"/>
      <c r="D72" s="217"/>
      <c r="E72" s="217"/>
      <c r="F72" s="217"/>
      <c r="G72" s="217"/>
      <c r="H72" s="217"/>
      <c r="M72" s="238"/>
    </row>
    <row r="73" spans="2:13" x14ac:dyDescent="0.25">
      <c r="B73" s="247" t="s">
        <v>54</v>
      </c>
      <c r="C73" s="249" t="s">
        <v>0</v>
      </c>
      <c r="D73" s="276"/>
      <c r="E73" s="276"/>
      <c r="F73" s="276"/>
      <c r="G73" s="276"/>
      <c r="H73" s="276"/>
      <c r="M73" s="238"/>
    </row>
    <row r="74" spans="2:13" x14ac:dyDescent="0.25">
      <c r="B74" s="247" t="s">
        <v>55</v>
      </c>
      <c r="C74" s="249" t="s">
        <v>0</v>
      </c>
      <c r="D74" s="277"/>
      <c r="E74" s="277"/>
      <c r="F74" s="277"/>
      <c r="G74" s="277"/>
      <c r="H74" s="277"/>
      <c r="M74" s="238"/>
    </row>
    <row r="75" spans="2:13" x14ac:dyDescent="0.25">
      <c r="B75" s="274" t="s">
        <v>56</v>
      </c>
      <c r="C75" s="275"/>
      <c r="D75" s="276"/>
      <c r="E75" s="276"/>
      <c r="F75" s="276"/>
      <c r="G75" s="276"/>
      <c r="H75" s="276"/>
      <c r="M75" s="238"/>
    </row>
    <row r="76" spans="2:13" x14ac:dyDescent="0.25">
      <c r="B76" s="247" t="s">
        <v>27</v>
      </c>
      <c r="C76" s="249" t="s">
        <v>0</v>
      </c>
      <c r="D76" s="277"/>
      <c r="E76" s="277"/>
      <c r="F76" s="277"/>
      <c r="G76" s="277"/>
      <c r="H76" s="277"/>
      <c r="M76" s="238"/>
    </row>
    <row r="77" spans="2:13" x14ac:dyDescent="0.25">
      <c r="B77" s="247" t="s">
        <v>28</v>
      </c>
      <c r="C77" s="249" t="s">
        <v>0</v>
      </c>
      <c r="D77" s="276"/>
      <c r="E77" s="276"/>
      <c r="F77" s="276"/>
      <c r="G77" s="276"/>
      <c r="H77" s="276"/>
      <c r="M77" s="238"/>
    </row>
    <row r="78" spans="2:13" x14ac:dyDescent="0.25">
      <c r="B78" s="247" t="s">
        <v>57</v>
      </c>
      <c r="C78" s="249" t="s">
        <v>0</v>
      </c>
      <c r="D78" s="277"/>
      <c r="E78" s="277"/>
      <c r="F78" s="277"/>
      <c r="G78" s="277"/>
      <c r="H78" s="277"/>
      <c r="M78" s="238"/>
    </row>
    <row r="79" spans="2:13" x14ac:dyDescent="0.25">
      <c r="B79" s="237"/>
      <c r="C79" s="217"/>
      <c r="D79" s="217"/>
      <c r="E79" s="217"/>
      <c r="F79" s="217"/>
      <c r="G79" s="217"/>
      <c r="H79" s="217"/>
      <c r="M79" s="238"/>
    </row>
    <row r="80" spans="2:13" x14ac:dyDescent="0.25">
      <c r="B80" s="239"/>
      <c r="C80" s="227"/>
      <c r="D80" s="227"/>
      <c r="E80" s="227"/>
      <c r="F80" s="227"/>
      <c r="G80" s="227"/>
      <c r="H80" s="227"/>
      <c r="I80" s="240"/>
      <c r="J80" s="240"/>
      <c r="K80" s="240"/>
      <c r="L80" s="240"/>
      <c r="M80" s="241"/>
    </row>
    <row r="82" spans="2:13" ht="15" customHeight="1" x14ac:dyDescent="0.25">
      <c r="B82" s="242"/>
      <c r="C82" s="243"/>
      <c r="D82" s="243"/>
      <c r="E82" s="243"/>
      <c r="F82" s="243"/>
      <c r="G82" s="243"/>
      <c r="H82" s="243"/>
      <c r="I82" s="243"/>
      <c r="J82" s="243"/>
      <c r="K82" s="243"/>
      <c r="L82" s="243"/>
      <c r="M82" s="243"/>
    </row>
    <row r="101" spans="2:14" x14ac:dyDescent="0.25">
      <c r="J101" s="244"/>
    </row>
    <row r="102" spans="2:14" ht="15.75" x14ac:dyDescent="0.25">
      <c r="B102" s="233">
        <v>50</v>
      </c>
      <c r="C102" s="244"/>
      <c r="D102" s="244"/>
      <c r="E102" s="244"/>
      <c r="F102" s="244"/>
      <c r="G102" s="244"/>
      <c r="H102" s="244"/>
      <c r="I102" s="244"/>
      <c r="J102" s="244"/>
      <c r="K102" s="244"/>
      <c r="L102" s="244"/>
      <c r="N102" s="245" t="s">
        <v>45</v>
      </c>
    </row>
  </sheetData>
  <mergeCells count="36">
    <mergeCell ref="B8:M8"/>
    <mergeCell ref="B9:M9"/>
    <mergeCell ref="D42:K42"/>
    <mergeCell ref="D43:K43"/>
    <mergeCell ref="D44:K44"/>
    <mergeCell ref="F30:L30"/>
    <mergeCell ref="F31:L31"/>
    <mergeCell ref="F32:L32"/>
    <mergeCell ref="F33:L33"/>
    <mergeCell ref="F34:L34"/>
    <mergeCell ref="F36:G36"/>
    <mergeCell ref="B14:M14"/>
    <mergeCell ref="F26:G26"/>
    <mergeCell ref="F27:G27"/>
    <mergeCell ref="F28:G28"/>
    <mergeCell ref="B11:M11"/>
    <mergeCell ref="D78:H78"/>
    <mergeCell ref="D23:L25"/>
    <mergeCell ref="D16:L16"/>
    <mergeCell ref="D17:L17"/>
    <mergeCell ref="D19:L19"/>
    <mergeCell ref="D20:L20"/>
    <mergeCell ref="D46:K46"/>
    <mergeCell ref="D73:H73"/>
    <mergeCell ref="D74:H74"/>
    <mergeCell ref="F66:I66"/>
    <mergeCell ref="F65:I65"/>
    <mergeCell ref="D47:K47"/>
    <mergeCell ref="D48:K48"/>
    <mergeCell ref="F37:G37"/>
    <mergeCell ref="D45:K45"/>
    <mergeCell ref="B75:C75"/>
    <mergeCell ref="D75:H75"/>
    <mergeCell ref="D76:H76"/>
    <mergeCell ref="D77:H77"/>
    <mergeCell ref="B70:C70"/>
  </mergeCells>
  <pageMargins left="0.7" right="0.7" top="0.75" bottom="0.75" header="0.3" footer="0.3"/>
  <pageSetup scale="79" fitToHeight="0" orientation="portrait" horizontalDpi="4294967292" verticalDpi="1200" r:id="rId1"/>
  <rowBreaks count="1" manualBreakCount="1">
    <brk id="53" max="11" man="1"/>
  </rowBreaks>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8166C-7B85-4725-AEE4-AD8139228826}">
  <sheetPr codeName="Sheet3">
    <pageSetUpPr fitToPage="1"/>
  </sheetPr>
  <dimension ref="B3:D26"/>
  <sheetViews>
    <sheetView view="pageBreakPreview" topLeftCell="A25" zoomScale="85" zoomScaleNormal="55" zoomScaleSheetLayoutView="85" workbookViewId="0">
      <selection activeCell="D13" sqref="D13"/>
    </sheetView>
  </sheetViews>
  <sheetFormatPr defaultRowHeight="15" x14ac:dyDescent="0.25"/>
  <cols>
    <col min="2" max="3" width="24.28515625" customWidth="1"/>
    <col min="4" max="4" width="48.85546875" customWidth="1"/>
  </cols>
  <sheetData>
    <row r="3" spans="2:4" x14ac:dyDescent="0.25">
      <c r="B3" s="2" t="s">
        <v>65</v>
      </c>
      <c r="C3" s="2"/>
    </row>
    <row r="5" spans="2:4" x14ac:dyDescent="0.25">
      <c r="B5" s="305" t="s">
        <v>58</v>
      </c>
      <c r="C5" s="305"/>
      <c r="D5" s="305"/>
    </row>
    <row r="6" spans="2:4" x14ac:dyDescent="0.25">
      <c r="B6" s="3"/>
      <c r="C6" s="3"/>
    </row>
    <row r="7" spans="2:4" x14ac:dyDescent="0.25">
      <c r="B7" s="302" t="s">
        <v>73</v>
      </c>
      <c r="C7" s="302"/>
      <c r="D7" s="302"/>
    </row>
    <row r="8" spans="2:4" ht="15.75" thickBot="1" x14ac:dyDescent="0.3">
      <c r="B8" s="3"/>
      <c r="C8" s="3"/>
    </row>
    <row r="9" spans="2:4" ht="21" customHeight="1" thickBot="1" x14ac:dyDescent="0.3">
      <c r="B9" s="303" t="s">
        <v>59</v>
      </c>
      <c r="C9" s="304"/>
      <c r="D9" s="101" t="s">
        <v>60</v>
      </c>
    </row>
    <row r="10" spans="2:4" ht="50.25" customHeight="1" x14ac:dyDescent="0.25">
      <c r="B10" s="296" t="s">
        <v>61</v>
      </c>
      <c r="C10" s="299" t="s">
        <v>66</v>
      </c>
      <c r="D10" s="6" t="s">
        <v>74</v>
      </c>
    </row>
    <row r="11" spans="2:4" ht="57" customHeight="1" x14ac:dyDescent="0.25">
      <c r="B11" s="297"/>
      <c r="C11" s="300"/>
      <c r="D11" s="8" t="s">
        <v>75</v>
      </c>
    </row>
    <row r="12" spans="2:4" ht="135.75" customHeight="1" x14ac:dyDescent="0.25">
      <c r="B12" s="297"/>
      <c r="C12" s="300"/>
      <c r="D12" s="8" t="s">
        <v>76</v>
      </c>
    </row>
    <row r="13" spans="2:4" ht="165" customHeight="1" x14ac:dyDescent="0.25">
      <c r="B13" s="297"/>
      <c r="C13" s="300"/>
      <c r="D13" s="8" t="s">
        <v>77</v>
      </c>
    </row>
    <row r="14" spans="2:4" ht="156" customHeight="1" thickBot="1" x14ac:dyDescent="0.3">
      <c r="B14" s="298"/>
      <c r="C14" s="301"/>
      <c r="D14" s="7" t="s">
        <v>67</v>
      </c>
    </row>
    <row r="15" spans="2:4" ht="141" customHeight="1" thickBot="1" x14ac:dyDescent="0.3">
      <c r="B15" s="10" t="s">
        <v>62</v>
      </c>
      <c r="C15" s="11" t="s">
        <v>68</v>
      </c>
      <c r="D15" s="12" t="s">
        <v>78</v>
      </c>
    </row>
    <row r="17" spans="2:4" x14ac:dyDescent="0.25">
      <c r="B17" s="302" t="s">
        <v>80</v>
      </c>
      <c r="C17" s="302"/>
      <c r="D17" s="302"/>
    </row>
    <row r="18" spans="2:4" ht="15.75" thickBot="1" x14ac:dyDescent="0.3">
      <c r="B18" s="3"/>
      <c r="C18" s="3"/>
    </row>
    <row r="19" spans="2:4" ht="21" customHeight="1" thickBot="1" x14ac:dyDescent="0.3">
      <c r="B19" s="303" t="s">
        <v>59</v>
      </c>
      <c r="C19" s="304"/>
      <c r="D19" s="101" t="s">
        <v>60</v>
      </c>
    </row>
    <row r="20" spans="2:4" ht="60" customHeight="1" thickBot="1" x14ac:dyDescent="0.3">
      <c r="B20" s="10"/>
      <c r="C20" s="13" t="s">
        <v>68</v>
      </c>
      <c r="D20" s="12" t="s">
        <v>79</v>
      </c>
    </row>
    <row r="21" spans="2:4" ht="109.5" customHeight="1" x14ac:dyDescent="0.25">
      <c r="B21" s="296" t="s">
        <v>63</v>
      </c>
      <c r="C21" s="306" t="s">
        <v>69</v>
      </c>
      <c r="D21" s="6" t="s">
        <v>82</v>
      </c>
    </row>
    <row r="22" spans="2:4" ht="48.75" customHeight="1" thickBot="1" x14ac:dyDescent="0.3">
      <c r="B22" s="298"/>
      <c r="C22" s="307"/>
      <c r="D22" s="7" t="s">
        <v>81</v>
      </c>
    </row>
    <row r="23" spans="2:4" ht="66.75" customHeight="1" x14ac:dyDescent="0.25">
      <c r="B23" s="296" t="s">
        <v>64</v>
      </c>
      <c r="C23" s="306" t="s">
        <v>70</v>
      </c>
      <c r="D23" s="6" t="s">
        <v>83</v>
      </c>
    </row>
    <row r="24" spans="2:4" ht="66.75" customHeight="1" thickBot="1" x14ac:dyDescent="0.3">
      <c r="B24" s="298"/>
      <c r="C24" s="307"/>
      <c r="D24" s="7" t="s">
        <v>84</v>
      </c>
    </row>
    <row r="25" spans="2:4" ht="60" customHeight="1" x14ac:dyDescent="0.25">
      <c r="B25" s="296" t="s">
        <v>71</v>
      </c>
      <c r="C25" s="306" t="s">
        <v>72</v>
      </c>
      <c r="D25" s="6" t="s">
        <v>85</v>
      </c>
    </row>
    <row r="26" spans="2:4" ht="37.5" customHeight="1" thickBot="1" x14ac:dyDescent="0.3">
      <c r="B26" s="298"/>
      <c r="C26" s="307"/>
      <c r="D26" s="7" t="s">
        <v>86</v>
      </c>
    </row>
  </sheetData>
  <mergeCells count="13">
    <mergeCell ref="B21:B22"/>
    <mergeCell ref="C21:C22"/>
    <mergeCell ref="B23:B24"/>
    <mergeCell ref="C23:C24"/>
    <mergeCell ref="B25:B26"/>
    <mergeCell ref="C25:C26"/>
    <mergeCell ref="B10:B14"/>
    <mergeCell ref="C10:C14"/>
    <mergeCell ref="B17:D17"/>
    <mergeCell ref="B19:C19"/>
    <mergeCell ref="B5:D5"/>
    <mergeCell ref="B7:D7"/>
    <mergeCell ref="B9:C9"/>
  </mergeCells>
  <pageMargins left="0.7" right="0.7" top="0.75" bottom="0.75" header="0.3" footer="0.3"/>
  <pageSetup scale="78" fitToHeight="0" orientation="portrait" horizontalDpi="4294967293" r:id="rId1"/>
  <rowBreaks count="1" manualBreakCount="1">
    <brk id="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526A-9217-4C3B-BBD0-1ACFD6B11DAC}">
  <sheetPr codeName="Sheet4">
    <pageSetUpPr fitToPage="1"/>
  </sheetPr>
  <dimension ref="B2:W68"/>
  <sheetViews>
    <sheetView view="pageBreakPreview" zoomScale="70" zoomScaleNormal="100" zoomScaleSheetLayoutView="70" workbookViewId="0">
      <selection activeCell="L28" sqref="L28"/>
    </sheetView>
  </sheetViews>
  <sheetFormatPr defaultColWidth="8.85546875" defaultRowHeight="15" x14ac:dyDescent="0.25"/>
  <cols>
    <col min="1" max="1" width="8.85546875" style="15"/>
    <col min="2" max="2" width="6.42578125" style="15" customWidth="1"/>
    <col min="3" max="3" width="30.5703125" style="15" customWidth="1"/>
    <col min="4" max="4" width="5" style="14" customWidth="1"/>
    <col min="5" max="5" width="4.85546875" style="14" customWidth="1"/>
    <col min="6" max="7" width="4.7109375" style="14" customWidth="1"/>
    <col min="8" max="8" width="4.42578125" style="14" customWidth="1"/>
    <col min="9" max="9" width="5.28515625" style="14" customWidth="1"/>
    <col min="10" max="12" width="5.42578125" style="14" customWidth="1"/>
    <col min="13" max="13" width="5.28515625" style="14" customWidth="1"/>
    <col min="14" max="16384" width="8.85546875" style="15"/>
  </cols>
  <sheetData>
    <row r="2" spans="2:23" x14ac:dyDescent="0.25">
      <c r="B2" s="309" t="s">
        <v>92</v>
      </c>
      <c r="C2" s="309"/>
    </row>
    <row r="3" spans="2:23" x14ac:dyDescent="0.25">
      <c r="B3" s="16"/>
    </row>
    <row r="4" spans="2:23" x14ac:dyDescent="0.25">
      <c r="B4" s="310" t="s">
        <v>93</v>
      </c>
      <c r="C4" s="310"/>
      <c r="D4" s="310"/>
      <c r="E4" s="310"/>
      <c r="F4" s="310"/>
      <c r="G4" s="310"/>
      <c r="H4" s="310"/>
      <c r="I4" s="310"/>
      <c r="J4" s="310"/>
      <c r="K4" s="310"/>
      <c r="L4" s="310"/>
      <c r="M4" s="310"/>
    </row>
    <row r="5" spans="2:23" x14ac:dyDescent="0.25">
      <c r="B5" s="16"/>
    </row>
    <row r="6" spans="2:23" x14ac:dyDescent="0.25">
      <c r="B6" s="308" t="s">
        <v>94</v>
      </c>
      <c r="C6" s="308"/>
      <c r="D6" s="308"/>
      <c r="E6" s="308"/>
      <c r="F6" s="308"/>
      <c r="G6" s="308"/>
      <c r="H6" s="308"/>
      <c r="I6" s="308"/>
      <c r="J6" s="308"/>
      <c r="K6" s="308"/>
      <c r="L6" s="308"/>
      <c r="M6" s="308"/>
    </row>
    <row r="7" spans="2:23" ht="15.75" thickBot="1" x14ac:dyDescent="0.3">
      <c r="B7" s="17"/>
    </row>
    <row r="8" spans="2:23" ht="27" customHeight="1" thickBot="1" x14ac:dyDescent="0.3">
      <c r="B8" s="311" t="s">
        <v>87</v>
      </c>
      <c r="C8" s="311" t="s">
        <v>88</v>
      </c>
      <c r="D8" s="314" t="s">
        <v>33</v>
      </c>
      <c r="E8" s="315"/>
      <c r="F8" s="315"/>
      <c r="G8" s="315"/>
      <c r="H8" s="315"/>
      <c r="I8" s="315"/>
      <c r="J8" s="315"/>
      <c r="K8" s="315"/>
      <c r="L8" s="315"/>
      <c r="M8" s="316"/>
    </row>
    <row r="9" spans="2:23" ht="27" customHeight="1" thickBot="1" x14ac:dyDescent="0.3">
      <c r="B9" s="312"/>
      <c r="C9" s="312"/>
      <c r="D9" s="314" t="s">
        <v>34</v>
      </c>
      <c r="E9" s="315"/>
      <c r="F9" s="315"/>
      <c r="G9" s="315"/>
      <c r="H9" s="316"/>
      <c r="I9" s="314" t="s">
        <v>35</v>
      </c>
      <c r="J9" s="315"/>
      <c r="K9" s="315"/>
      <c r="L9" s="315"/>
      <c r="M9" s="316"/>
    </row>
    <row r="10" spans="2:23" ht="28.9" customHeight="1" thickBot="1" x14ac:dyDescent="0.3">
      <c r="B10" s="313"/>
      <c r="C10" s="313"/>
      <c r="D10" s="18" t="s">
        <v>61</v>
      </c>
      <c r="E10" s="18" t="s">
        <v>62</v>
      </c>
      <c r="F10" s="18" t="s">
        <v>63</v>
      </c>
      <c r="G10" s="18" t="s">
        <v>64</v>
      </c>
      <c r="H10" s="18" t="s">
        <v>71</v>
      </c>
      <c r="I10" s="18" t="s">
        <v>61</v>
      </c>
      <c r="J10" s="18" t="s">
        <v>62</v>
      </c>
      <c r="K10" s="18" t="s">
        <v>63</v>
      </c>
      <c r="L10" s="18" t="s">
        <v>64</v>
      </c>
      <c r="M10" s="18" t="s">
        <v>71</v>
      </c>
    </row>
    <row r="11" spans="2:23" ht="30" customHeight="1" thickBot="1" x14ac:dyDescent="0.3">
      <c r="B11" s="4" t="s">
        <v>95</v>
      </c>
      <c r="C11" s="22" t="s">
        <v>96</v>
      </c>
      <c r="D11" s="23"/>
      <c r="E11" s="23"/>
      <c r="F11" s="23"/>
      <c r="G11" s="23"/>
      <c r="H11" s="23"/>
      <c r="I11" s="23"/>
      <c r="J11" s="23"/>
      <c r="K11" s="23"/>
      <c r="L11" s="23"/>
      <c r="M11" s="23"/>
      <c r="N11"/>
      <c r="O11"/>
      <c r="P11"/>
      <c r="Q11"/>
      <c r="R11"/>
      <c r="S11"/>
      <c r="T11"/>
      <c r="U11"/>
      <c r="V11"/>
      <c r="W11"/>
    </row>
    <row r="12" spans="2:23" ht="28.5" customHeight="1" thickBot="1" x14ac:dyDescent="0.3">
      <c r="B12" s="27">
        <v>1</v>
      </c>
      <c r="C12" s="28" t="s">
        <v>97</v>
      </c>
      <c r="D12" s="29" t="s">
        <v>89</v>
      </c>
      <c r="E12" s="29" t="s">
        <v>89</v>
      </c>
      <c r="F12" s="29" t="s">
        <v>89</v>
      </c>
      <c r="G12" s="29" t="s">
        <v>89</v>
      </c>
      <c r="H12" s="29" t="s">
        <v>89</v>
      </c>
      <c r="I12" s="29" t="s">
        <v>89</v>
      </c>
      <c r="J12" s="29" t="s">
        <v>89</v>
      </c>
      <c r="K12" s="29" t="s">
        <v>89</v>
      </c>
      <c r="L12" s="29" t="s">
        <v>89</v>
      </c>
      <c r="M12" s="29" t="s">
        <v>89</v>
      </c>
      <c r="N12" s="30"/>
      <c r="O12" s="30"/>
      <c r="P12" s="30"/>
      <c r="Q12" s="30"/>
      <c r="R12" s="30"/>
      <c r="S12" s="30"/>
      <c r="T12" s="30"/>
      <c r="U12" s="30"/>
      <c r="V12" s="30"/>
      <c r="W12" s="30"/>
    </row>
    <row r="13" spans="2:23" ht="18.75" customHeight="1" thickBot="1" x14ac:dyDescent="0.3">
      <c r="B13" s="27">
        <v>2</v>
      </c>
      <c r="C13" s="28" t="s">
        <v>98</v>
      </c>
      <c r="D13" s="29" t="s">
        <v>89</v>
      </c>
      <c r="E13" s="29" t="s">
        <v>89</v>
      </c>
      <c r="F13" s="29" t="s">
        <v>89</v>
      </c>
      <c r="G13" s="29" t="s">
        <v>89</v>
      </c>
      <c r="H13" s="29" t="s">
        <v>89</v>
      </c>
      <c r="I13" s="29" t="s">
        <v>89</v>
      </c>
      <c r="J13" s="29" t="s">
        <v>89</v>
      </c>
      <c r="K13" s="29" t="s">
        <v>89</v>
      </c>
      <c r="L13" s="29" t="s">
        <v>89</v>
      </c>
      <c r="M13" s="29" t="s">
        <v>89</v>
      </c>
      <c r="N13" s="30"/>
      <c r="O13" s="30"/>
      <c r="P13" s="30"/>
      <c r="Q13" s="30"/>
      <c r="R13" s="30"/>
      <c r="S13" s="30"/>
      <c r="T13" s="30"/>
      <c r="U13" s="30"/>
      <c r="V13" s="30"/>
      <c r="W13" s="30"/>
    </row>
    <row r="14" spans="2:23" ht="18.75" customHeight="1" thickBot="1" x14ac:dyDescent="0.3">
      <c r="B14" s="27">
        <v>3</v>
      </c>
      <c r="C14" s="28" t="s">
        <v>99</v>
      </c>
      <c r="D14" s="29" t="s">
        <v>89</v>
      </c>
      <c r="E14" s="29" t="s">
        <v>89</v>
      </c>
      <c r="F14" s="29" t="s">
        <v>89</v>
      </c>
      <c r="G14" s="29" t="s">
        <v>89</v>
      </c>
      <c r="H14" s="29" t="s">
        <v>89</v>
      </c>
      <c r="I14" s="29" t="s">
        <v>89</v>
      </c>
      <c r="J14" s="29" t="s">
        <v>89</v>
      </c>
      <c r="K14" s="29" t="s">
        <v>89</v>
      </c>
      <c r="L14" s="29" t="s">
        <v>89</v>
      </c>
      <c r="M14" s="29" t="s">
        <v>89</v>
      </c>
      <c r="N14" s="30"/>
      <c r="O14" s="30"/>
      <c r="P14" s="30"/>
      <c r="Q14" s="30"/>
      <c r="R14" s="30"/>
      <c r="S14" s="30"/>
      <c r="T14" s="30"/>
      <c r="U14" s="30"/>
      <c r="V14" s="30"/>
      <c r="W14" s="30"/>
    </row>
    <row r="15" spans="2:23" ht="18.75" customHeight="1" thickBot="1" x14ac:dyDescent="0.3">
      <c r="B15" s="27" t="s">
        <v>100</v>
      </c>
      <c r="C15" s="28" t="s">
        <v>101</v>
      </c>
      <c r="D15" s="29" t="s">
        <v>89</v>
      </c>
      <c r="E15" s="29" t="s">
        <v>89</v>
      </c>
      <c r="F15" s="29" t="s">
        <v>89</v>
      </c>
      <c r="G15" s="29" t="s">
        <v>89</v>
      </c>
      <c r="H15" s="29" t="s">
        <v>102</v>
      </c>
      <c r="I15" s="29" t="s">
        <v>89</v>
      </c>
      <c r="J15" s="29" t="s">
        <v>89</v>
      </c>
      <c r="K15" s="29" t="s">
        <v>89</v>
      </c>
      <c r="L15" s="29" t="s">
        <v>89</v>
      </c>
      <c r="M15" s="29" t="s">
        <v>102</v>
      </c>
      <c r="N15" s="30"/>
      <c r="O15" s="30"/>
      <c r="P15" s="30"/>
      <c r="Q15" s="30"/>
      <c r="R15" s="30"/>
      <c r="S15" s="30"/>
      <c r="T15" s="30"/>
      <c r="U15" s="30"/>
      <c r="V15" s="30"/>
      <c r="W15" s="30"/>
    </row>
    <row r="16" spans="2:23" ht="18.75" customHeight="1" thickBot="1" x14ac:dyDescent="0.3">
      <c r="B16" s="27" t="s">
        <v>90</v>
      </c>
      <c r="C16" s="28" t="s">
        <v>103</v>
      </c>
      <c r="D16" s="29" t="s">
        <v>102</v>
      </c>
      <c r="E16" s="29" t="s">
        <v>89</v>
      </c>
      <c r="F16" s="29" t="s">
        <v>89</v>
      </c>
      <c r="G16" s="29" t="s">
        <v>89</v>
      </c>
      <c r="H16" s="29" t="s">
        <v>102</v>
      </c>
      <c r="I16" s="29" t="s">
        <v>102</v>
      </c>
      <c r="J16" s="29" t="s">
        <v>89</v>
      </c>
      <c r="K16" s="29" t="s">
        <v>89</v>
      </c>
      <c r="L16" s="29" t="s">
        <v>89</v>
      </c>
      <c r="M16" s="29" t="s">
        <v>102</v>
      </c>
      <c r="N16" s="30"/>
      <c r="O16" s="30"/>
      <c r="P16" s="30"/>
      <c r="Q16" s="30"/>
      <c r="R16" s="30"/>
      <c r="S16" s="30"/>
      <c r="T16" s="30"/>
      <c r="U16" s="30"/>
      <c r="V16" s="30"/>
      <c r="W16" s="30"/>
    </row>
    <row r="17" spans="2:23" ht="18.75" customHeight="1" thickBot="1" x14ac:dyDescent="0.3">
      <c r="B17" s="27" t="s">
        <v>104</v>
      </c>
      <c r="C17" s="28" t="s">
        <v>105</v>
      </c>
      <c r="D17" s="29" t="s">
        <v>89</v>
      </c>
      <c r="E17" s="31" t="s">
        <v>89</v>
      </c>
      <c r="F17" s="31" t="s">
        <v>89</v>
      </c>
      <c r="G17" s="31" t="s">
        <v>89</v>
      </c>
      <c r="H17" s="29" t="s">
        <v>102</v>
      </c>
      <c r="I17" s="31" t="s">
        <v>89</v>
      </c>
      <c r="J17" s="31" t="s">
        <v>89</v>
      </c>
      <c r="K17" s="31" t="s">
        <v>89</v>
      </c>
      <c r="L17" s="31" t="s">
        <v>89</v>
      </c>
      <c r="M17" s="29" t="s">
        <v>102</v>
      </c>
      <c r="N17" s="30"/>
      <c r="O17" s="30"/>
      <c r="P17" s="30"/>
      <c r="Q17" s="30"/>
      <c r="R17" s="30"/>
      <c r="S17" s="30"/>
      <c r="T17" s="30"/>
      <c r="U17" s="30"/>
      <c r="V17" s="30"/>
      <c r="W17" s="30"/>
    </row>
    <row r="18" spans="2:23" ht="30" customHeight="1" thickBot="1" x14ac:dyDescent="0.3">
      <c r="B18" s="24" t="s">
        <v>106</v>
      </c>
      <c r="C18" s="25" t="s">
        <v>107</v>
      </c>
      <c r="D18" s="26"/>
      <c r="E18" s="26"/>
      <c r="F18" s="26"/>
      <c r="G18" s="26"/>
      <c r="H18" s="26"/>
      <c r="I18" s="26"/>
      <c r="J18" s="26"/>
      <c r="K18" s="26"/>
      <c r="L18" s="26"/>
      <c r="M18" s="26"/>
      <c r="N18"/>
      <c r="O18"/>
      <c r="P18"/>
      <c r="Q18"/>
      <c r="R18"/>
      <c r="S18"/>
      <c r="T18"/>
      <c r="U18"/>
      <c r="V18"/>
      <c r="W18"/>
    </row>
    <row r="19" spans="2:23" ht="15.95" customHeight="1" thickBot="1" x14ac:dyDescent="0.3">
      <c r="B19" s="27">
        <v>1</v>
      </c>
      <c r="C19" s="28" t="s">
        <v>108</v>
      </c>
      <c r="D19" s="29" t="s">
        <v>102</v>
      </c>
      <c r="E19" s="29" t="s">
        <v>102</v>
      </c>
      <c r="F19" s="29" t="s">
        <v>102</v>
      </c>
      <c r="G19" s="29" t="s">
        <v>102</v>
      </c>
      <c r="H19" s="29" t="s">
        <v>102</v>
      </c>
      <c r="I19" s="31" t="s">
        <v>89</v>
      </c>
      <c r="J19" s="31" t="s">
        <v>89</v>
      </c>
      <c r="K19" s="31" t="s">
        <v>89</v>
      </c>
      <c r="L19" s="31" t="s">
        <v>89</v>
      </c>
      <c r="M19" s="29" t="s">
        <v>102</v>
      </c>
      <c r="N19" s="30"/>
      <c r="O19" s="30"/>
      <c r="P19" s="30"/>
      <c r="Q19" s="30"/>
      <c r="R19" s="30"/>
      <c r="S19" s="30"/>
      <c r="T19" s="30"/>
      <c r="U19" s="30"/>
      <c r="V19" s="30"/>
      <c r="W19" s="30"/>
    </row>
    <row r="20" spans="2:23" ht="15.95" customHeight="1" thickBot="1" x14ac:dyDescent="0.3">
      <c r="B20" s="27">
        <v>2</v>
      </c>
      <c r="C20" s="28" t="s">
        <v>109</v>
      </c>
      <c r="D20" s="29" t="s">
        <v>89</v>
      </c>
      <c r="E20" s="29" t="s">
        <v>89</v>
      </c>
      <c r="F20" s="29" t="s">
        <v>89</v>
      </c>
      <c r="G20" s="29" t="s">
        <v>89</v>
      </c>
      <c r="H20" s="29" t="s">
        <v>89</v>
      </c>
      <c r="I20" s="29" t="s">
        <v>89</v>
      </c>
      <c r="J20" s="29" t="s">
        <v>89</v>
      </c>
      <c r="K20" s="29" t="s">
        <v>89</v>
      </c>
      <c r="L20" s="29" t="s">
        <v>89</v>
      </c>
      <c r="M20" s="29" t="s">
        <v>89</v>
      </c>
      <c r="N20" s="30"/>
      <c r="O20" s="30"/>
      <c r="P20" s="30"/>
      <c r="Q20" s="30"/>
      <c r="R20" s="30"/>
      <c r="S20" s="30"/>
      <c r="T20" s="30"/>
      <c r="U20" s="30"/>
      <c r="V20" s="30"/>
      <c r="W20" s="30"/>
    </row>
    <row r="21" spans="2:23" ht="28.7" customHeight="1" thickBot="1" x14ac:dyDescent="0.3">
      <c r="B21" s="27">
        <v>3</v>
      </c>
      <c r="C21" s="28" t="s">
        <v>110</v>
      </c>
      <c r="D21" s="29" t="s">
        <v>102</v>
      </c>
      <c r="E21" s="29" t="s">
        <v>102</v>
      </c>
      <c r="F21" s="29" t="s">
        <v>102</v>
      </c>
      <c r="G21" s="29" t="s">
        <v>102</v>
      </c>
      <c r="H21" s="29" t="s">
        <v>102</v>
      </c>
      <c r="I21" s="31" t="s">
        <v>89</v>
      </c>
      <c r="J21" s="31" t="s">
        <v>89</v>
      </c>
      <c r="K21" s="31" t="s">
        <v>89</v>
      </c>
      <c r="L21" s="31" t="s">
        <v>89</v>
      </c>
      <c r="M21" s="29" t="s">
        <v>102</v>
      </c>
      <c r="N21" s="30"/>
      <c r="O21" s="30"/>
      <c r="P21" s="30"/>
      <c r="Q21" s="30"/>
      <c r="R21" s="30"/>
      <c r="S21" s="30"/>
      <c r="T21" s="30"/>
      <c r="U21" s="30"/>
      <c r="V21" s="30"/>
      <c r="W21" s="30"/>
    </row>
    <row r="22" spans="2:23" ht="15.95" customHeight="1" thickBot="1" x14ac:dyDescent="0.3">
      <c r="B22" s="27">
        <v>4</v>
      </c>
      <c r="C22" s="28" t="s">
        <v>111</v>
      </c>
      <c r="D22" s="29" t="s">
        <v>89</v>
      </c>
      <c r="E22" s="29" t="s">
        <v>89</v>
      </c>
      <c r="F22" s="29" t="s">
        <v>89</v>
      </c>
      <c r="G22" s="29" t="s">
        <v>89</v>
      </c>
      <c r="H22" s="29" t="s">
        <v>89</v>
      </c>
      <c r="I22" s="29" t="s">
        <v>89</v>
      </c>
      <c r="J22" s="29" t="s">
        <v>89</v>
      </c>
      <c r="K22" s="29" t="s">
        <v>89</v>
      </c>
      <c r="L22" s="29" t="s">
        <v>89</v>
      </c>
      <c r="M22" s="31" t="s">
        <v>89</v>
      </c>
      <c r="N22" s="30"/>
      <c r="O22" s="30"/>
      <c r="P22" s="30"/>
      <c r="Q22" s="30"/>
      <c r="R22" s="30"/>
      <c r="S22" s="30"/>
      <c r="T22" s="30"/>
      <c r="U22" s="30"/>
      <c r="V22" s="30"/>
      <c r="W22" s="30"/>
    </row>
    <row r="23" spans="2:23" ht="30" customHeight="1" thickBot="1" x14ac:dyDescent="0.3">
      <c r="B23" s="24" t="s">
        <v>112</v>
      </c>
      <c r="C23" s="25" t="s">
        <v>113</v>
      </c>
      <c r="D23" s="26"/>
      <c r="E23" s="26"/>
      <c r="F23" s="26"/>
      <c r="G23" s="26"/>
      <c r="H23" s="26"/>
      <c r="I23" s="26"/>
      <c r="J23" s="26"/>
      <c r="K23" s="26"/>
      <c r="L23" s="26"/>
      <c r="M23" s="26"/>
      <c r="N23"/>
      <c r="O23"/>
      <c r="P23"/>
      <c r="Q23"/>
      <c r="R23"/>
      <c r="S23"/>
      <c r="T23"/>
      <c r="U23"/>
      <c r="V23"/>
      <c r="W23"/>
    </row>
    <row r="24" spans="2:23" ht="28.5" customHeight="1" thickBot="1" x14ac:dyDescent="0.3">
      <c r="B24" s="27">
        <v>1</v>
      </c>
      <c r="C24" s="28" t="s">
        <v>114</v>
      </c>
      <c r="D24" s="29" t="s">
        <v>89</v>
      </c>
      <c r="E24" s="29" t="s">
        <v>89</v>
      </c>
      <c r="F24" s="29" t="s">
        <v>89</v>
      </c>
      <c r="G24" s="29" t="s">
        <v>89</v>
      </c>
      <c r="H24" s="29" t="s">
        <v>89</v>
      </c>
      <c r="I24" s="29" t="s">
        <v>89</v>
      </c>
      <c r="J24" s="29" t="s">
        <v>89</v>
      </c>
      <c r="K24" s="29" t="s">
        <v>89</v>
      </c>
      <c r="L24" s="29" t="s">
        <v>89</v>
      </c>
      <c r="M24" s="29" t="s">
        <v>89</v>
      </c>
      <c r="N24" s="30"/>
      <c r="O24" s="30"/>
      <c r="P24" s="30"/>
      <c r="Q24" s="30"/>
      <c r="R24" s="30"/>
      <c r="S24" s="30"/>
      <c r="T24" s="30"/>
      <c r="U24" s="30"/>
      <c r="V24" s="30"/>
      <c r="W24" s="30"/>
    </row>
    <row r="25" spans="2:23" ht="15.95" customHeight="1" thickBot="1" x14ac:dyDescent="0.3">
      <c r="B25" s="27">
        <v>2</v>
      </c>
      <c r="C25" s="28" t="s">
        <v>115</v>
      </c>
      <c r="D25" s="29" t="s">
        <v>89</v>
      </c>
      <c r="E25" s="29" t="s">
        <v>89</v>
      </c>
      <c r="F25" s="29" t="s">
        <v>89</v>
      </c>
      <c r="G25" s="29" t="s">
        <v>89</v>
      </c>
      <c r="H25" s="29" t="s">
        <v>89</v>
      </c>
      <c r="I25" s="29" t="s">
        <v>89</v>
      </c>
      <c r="J25" s="29" t="s">
        <v>89</v>
      </c>
      <c r="K25" s="29" t="s">
        <v>89</v>
      </c>
      <c r="L25" s="29" t="s">
        <v>89</v>
      </c>
      <c r="M25" s="29" t="s">
        <v>89</v>
      </c>
      <c r="N25" s="30"/>
      <c r="O25" s="30"/>
      <c r="P25" s="30"/>
      <c r="Q25" s="30"/>
      <c r="R25" s="30"/>
      <c r="S25" s="30"/>
      <c r="T25" s="30"/>
      <c r="U25" s="30"/>
      <c r="V25" s="30"/>
      <c r="W25" s="30"/>
    </row>
    <row r="26" spans="2:23" ht="29.25" thickBot="1" x14ac:dyDescent="0.3">
      <c r="B26" s="27" t="s">
        <v>116</v>
      </c>
      <c r="C26" s="28" t="s">
        <v>117</v>
      </c>
      <c r="D26" s="29" t="s">
        <v>89</v>
      </c>
      <c r="E26" s="29" t="s">
        <v>89</v>
      </c>
      <c r="F26" s="29" t="s">
        <v>89</v>
      </c>
      <c r="G26" s="29" t="s">
        <v>89</v>
      </c>
      <c r="H26" s="29" t="s">
        <v>89</v>
      </c>
      <c r="I26" s="29" t="s">
        <v>89</v>
      </c>
      <c r="J26" s="29" t="s">
        <v>89</v>
      </c>
      <c r="K26" s="29" t="s">
        <v>89</v>
      </c>
      <c r="L26" s="29" t="s">
        <v>89</v>
      </c>
      <c r="M26" s="29" t="s">
        <v>89</v>
      </c>
      <c r="N26" s="30"/>
      <c r="O26" s="30"/>
      <c r="P26" s="30"/>
      <c r="Q26" s="30"/>
      <c r="R26" s="30"/>
      <c r="S26" s="30"/>
      <c r="T26" s="30"/>
      <c r="U26" s="30"/>
      <c r="V26" s="30"/>
      <c r="W26" s="30"/>
    </row>
    <row r="27" spans="2:23" ht="30" customHeight="1" thickBot="1" x14ac:dyDescent="0.3">
      <c r="B27" s="24" t="s">
        <v>118</v>
      </c>
      <c r="C27" s="25" t="s">
        <v>119</v>
      </c>
      <c r="D27" s="26"/>
      <c r="E27" s="26"/>
      <c r="F27" s="26"/>
      <c r="G27" s="26"/>
      <c r="H27" s="26"/>
      <c r="I27" s="26"/>
      <c r="J27" s="26"/>
      <c r="K27" s="26"/>
      <c r="L27" s="26"/>
      <c r="M27" s="26"/>
      <c r="N27"/>
      <c r="O27"/>
      <c r="P27"/>
      <c r="Q27"/>
      <c r="R27"/>
      <c r="S27"/>
      <c r="T27"/>
      <c r="U27"/>
      <c r="V27"/>
      <c r="W27"/>
    </row>
    <row r="28" spans="2:23" ht="15.95" customHeight="1" thickBot="1" x14ac:dyDescent="0.3">
      <c r="B28" s="34">
        <v>1</v>
      </c>
      <c r="C28" s="35" t="s">
        <v>120</v>
      </c>
      <c r="D28" s="36" t="s">
        <v>89</v>
      </c>
      <c r="E28" s="36" t="s">
        <v>89</v>
      </c>
      <c r="F28" s="36" t="s">
        <v>89</v>
      </c>
      <c r="G28" s="36" t="s">
        <v>89</v>
      </c>
      <c r="H28" s="36" t="s">
        <v>89</v>
      </c>
      <c r="I28" s="36" t="s">
        <v>89</v>
      </c>
      <c r="J28" s="36" t="s">
        <v>89</v>
      </c>
      <c r="K28" s="36" t="s">
        <v>89</v>
      </c>
      <c r="L28" s="36" t="s">
        <v>89</v>
      </c>
      <c r="M28" s="36" t="s">
        <v>89</v>
      </c>
      <c r="N28" s="33"/>
      <c r="O28" s="33"/>
      <c r="P28" s="33"/>
      <c r="Q28" s="33"/>
      <c r="R28" s="30"/>
      <c r="S28" s="30"/>
      <c r="T28" s="30"/>
      <c r="U28" s="30"/>
      <c r="V28" s="30"/>
      <c r="W28" s="30"/>
    </row>
    <row r="29" spans="2:23" ht="15.75" customHeight="1" thickBot="1" x14ac:dyDescent="0.3">
      <c r="B29" s="5" t="s">
        <v>121</v>
      </c>
      <c r="C29" s="5" t="s">
        <v>122</v>
      </c>
      <c r="D29" s="36" t="s">
        <v>89</v>
      </c>
      <c r="E29" s="36" t="s">
        <v>89</v>
      </c>
      <c r="F29" s="36" t="s">
        <v>89</v>
      </c>
      <c r="G29" s="36" t="s">
        <v>89</v>
      </c>
      <c r="H29" s="36" t="s">
        <v>89</v>
      </c>
      <c r="I29" s="36" t="s">
        <v>89</v>
      </c>
      <c r="J29" s="36" t="s">
        <v>89</v>
      </c>
      <c r="K29" s="36" t="s">
        <v>89</v>
      </c>
      <c r="L29" s="36" t="s">
        <v>89</v>
      </c>
      <c r="M29" s="36" t="s">
        <v>89</v>
      </c>
      <c r="N29" s="33"/>
      <c r="O29" s="33"/>
      <c r="P29" s="33"/>
      <c r="Q29" s="33"/>
      <c r="R29" s="30"/>
      <c r="S29" s="30"/>
      <c r="T29" s="30"/>
      <c r="U29" s="30"/>
      <c r="V29" s="30"/>
      <c r="W29" s="30"/>
    </row>
    <row r="30" spans="2:23" ht="15.75" customHeight="1" thickBot="1" x14ac:dyDescent="0.3">
      <c r="B30" s="37">
        <v>3</v>
      </c>
      <c r="C30" s="5" t="s">
        <v>123</v>
      </c>
      <c r="D30" s="36" t="s">
        <v>102</v>
      </c>
      <c r="E30" s="36" t="s">
        <v>89</v>
      </c>
      <c r="F30" s="36" t="s">
        <v>89</v>
      </c>
      <c r="G30" s="36" t="s">
        <v>89</v>
      </c>
      <c r="H30" s="36" t="s">
        <v>102</v>
      </c>
      <c r="I30" s="36" t="s">
        <v>102</v>
      </c>
      <c r="J30" s="36" t="s">
        <v>89</v>
      </c>
      <c r="K30" s="36" t="s">
        <v>89</v>
      </c>
      <c r="L30" s="36" t="s">
        <v>89</v>
      </c>
      <c r="M30" s="36" t="s">
        <v>102</v>
      </c>
      <c r="N30" s="33"/>
      <c r="O30" s="33"/>
      <c r="P30" s="33"/>
      <c r="Q30" s="33"/>
      <c r="R30" s="30"/>
      <c r="S30" s="30"/>
      <c r="T30" s="30"/>
      <c r="U30" s="30"/>
      <c r="V30" s="30"/>
      <c r="W30" s="30"/>
    </row>
    <row r="31" spans="2:23" ht="15.75" customHeight="1" thickBot="1" x14ac:dyDescent="0.3">
      <c r="B31" s="5" t="s">
        <v>100</v>
      </c>
      <c r="C31" s="5" t="s">
        <v>124</v>
      </c>
      <c r="D31" s="36" t="s">
        <v>89</v>
      </c>
      <c r="E31" s="36" t="s">
        <v>89</v>
      </c>
      <c r="F31" s="36" t="s">
        <v>89</v>
      </c>
      <c r="G31" s="36" t="s">
        <v>89</v>
      </c>
      <c r="H31" s="36" t="s">
        <v>102</v>
      </c>
      <c r="I31" s="36" t="s">
        <v>89</v>
      </c>
      <c r="J31" s="36" t="s">
        <v>89</v>
      </c>
      <c r="K31" s="36" t="s">
        <v>89</v>
      </c>
      <c r="L31" s="36" t="s">
        <v>89</v>
      </c>
      <c r="M31" s="36" t="s">
        <v>102</v>
      </c>
      <c r="N31" s="33"/>
      <c r="O31" s="33"/>
      <c r="P31" s="33"/>
      <c r="Q31" s="33"/>
      <c r="R31" s="30"/>
      <c r="S31" s="30"/>
      <c r="T31" s="30"/>
      <c r="U31" s="30"/>
      <c r="V31" s="30"/>
      <c r="W31" s="30"/>
    </row>
    <row r="32" spans="2:23" ht="15.75" customHeight="1" thickBot="1" x14ac:dyDescent="0.3">
      <c r="B32" s="5" t="s">
        <v>90</v>
      </c>
      <c r="C32" s="5" t="s">
        <v>125</v>
      </c>
      <c r="D32" s="36" t="s">
        <v>89</v>
      </c>
      <c r="E32" s="36" t="s">
        <v>89</v>
      </c>
      <c r="F32" s="36" t="s">
        <v>102</v>
      </c>
      <c r="G32" s="36" t="s">
        <v>102</v>
      </c>
      <c r="H32" s="36" t="s">
        <v>102</v>
      </c>
      <c r="I32" s="36" t="s">
        <v>89</v>
      </c>
      <c r="J32" s="36" t="s">
        <v>89</v>
      </c>
      <c r="K32" s="36" t="s">
        <v>102</v>
      </c>
      <c r="L32" s="36" t="s">
        <v>102</v>
      </c>
      <c r="M32" s="36" t="s">
        <v>102</v>
      </c>
      <c r="N32" s="33"/>
      <c r="O32" s="33"/>
      <c r="P32" s="33"/>
      <c r="Q32" s="33"/>
      <c r="R32" s="30"/>
      <c r="S32" s="30"/>
      <c r="T32" s="30"/>
      <c r="U32" s="30"/>
      <c r="V32" s="30"/>
      <c r="W32" s="30"/>
    </row>
    <row r="33" spans="2:23" ht="15.75" customHeight="1" thickBot="1" x14ac:dyDescent="0.3">
      <c r="B33" s="37">
        <v>6</v>
      </c>
      <c r="C33" s="5" t="s">
        <v>126</v>
      </c>
      <c r="D33" s="36" t="s">
        <v>102</v>
      </c>
      <c r="E33" s="36" t="s">
        <v>102</v>
      </c>
      <c r="F33" s="36" t="s">
        <v>102</v>
      </c>
      <c r="G33" s="36" t="s">
        <v>89</v>
      </c>
      <c r="H33" s="36" t="s">
        <v>102</v>
      </c>
      <c r="I33" s="36" t="s">
        <v>102</v>
      </c>
      <c r="J33" s="36" t="s">
        <v>102</v>
      </c>
      <c r="K33" s="36" t="s">
        <v>102</v>
      </c>
      <c r="L33" s="36" t="s">
        <v>89</v>
      </c>
      <c r="M33" s="36" t="s">
        <v>102</v>
      </c>
      <c r="N33" s="33"/>
      <c r="O33" s="33"/>
      <c r="P33" s="33"/>
      <c r="Q33" s="33"/>
      <c r="R33" s="30"/>
      <c r="S33" s="30"/>
      <c r="T33" s="30"/>
      <c r="U33" s="30"/>
      <c r="V33" s="30"/>
      <c r="W33" s="30"/>
    </row>
    <row r="34" spans="2:23" ht="15.75" customHeight="1" x14ac:dyDescent="0.25">
      <c r="B34" s="42"/>
      <c r="C34" s="42"/>
      <c r="D34" s="43"/>
      <c r="E34" s="43"/>
      <c r="F34" s="43"/>
      <c r="G34" s="43"/>
      <c r="H34" s="43"/>
      <c r="I34" s="43"/>
      <c r="J34" s="43"/>
      <c r="K34" s="43"/>
      <c r="L34" s="43"/>
      <c r="M34" s="43"/>
      <c r="N34" s="33"/>
      <c r="O34" s="33"/>
      <c r="P34" s="33"/>
      <c r="Q34" s="33"/>
      <c r="R34" s="30"/>
      <c r="S34" s="30"/>
      <c r="T34" s="30"/>
      <c r="U34" s="30"/>
      <c r="V34" s="30"/>
      <c r="W34" s="30"/>
    </row>
    <row r="35" spans="2:23" ht="15.75" customHeight="1" x14ac:dyDescent="0.25">
      <c r="B35" s="42"/>
      <c r="C35" s="42"/>
      <c r="D35" s="43"/>
      <c r="E35" s="43"/>
      <c r="F35" s="43"/>
      <c r="G35" s="43"/>
      <c r="H35" s="43"/>
      <c r="I35" s="43"/>
      <c r="J35" s="43"/>
      <c r="K35" s="43"/>
      <c r="L35" s="43"/>
      <c r="M35" s="43"/>
      <c r="N35" s="33"/>
      <c r="O35" s="33"/>
      <c r="P35" s="33"/>
      <c r="Q35" s="33"/>
      <c r="R35" s="30"/>
      <c r="S35" s="30"/>
      <c r="T35" s="30"/>
      <c r="U35" s="30"/>
      <c r="V35" s="30"/>
      <c r="W35" s="30"/>
    </row>
    <row r="36" spans="2:23" ht="15.75" customHeight="1" x14ac:dyDescent="0.25">
      <c r="B36" s="308" t="s">
        <v>134</v>
      </c>
      <c r="C36" s="308"/>
      <c r="D36" s="308"/>
      <c r="E36" s="308"/>
      <c r="F36" s="308"/>
      <c r="G36" s="308"/>
      <c r="H36" s="308"/>
      <c r="I36" s="308"/>
      <c r="J36" s="308"/>
      <c r="K36" s="308"/>
      <c r="L36" s="308"/>
      <c r="M36" s="308"/>
      <c r="N36" s="33"/>
      <c r="O36" s="33"/>
      <c r="P36" s="33"/>
      <c r="Q36" s="33"/>
      <c r="R36" s="30"/>
      <c r="S36" s="30"/>
      <c r="T36" s="30"/>
      <c r="U36" s="30"/>
      <c r="V36" s="30"/>
      <c r="W36" s="30"/>
    </row>
    <row r="37" spans="2:23" ht="15.75" thickBot="1" x14ac:dyDescent="0.3">
      <c r="B37" s="3"/>
      <c r="C37" s="30"/>
      <c r="D37" s="32"/>
      <c r="E37" s="32"/>
      <c r="F37" s="32"/>
      <c r="G37" s="32"/>
      <c r="H37" s="32"/>
      <c r="I37" s="32"/>
      <c r="J37" s="32"/>
      <c r="K37" s="32"/>
      <c r="L37" s="32"/>
      <c r="M37" s="32"/>
      <c r="N37" s="30"/>
      <c r="O37" s="30"/>
      <c r="P37" s="30"/>
      <c r="Q37" s="30"/>
      <c r="R37" s="30"/>
      <c r="S37" s="30"/>
      <c r="T37" s="30"/>
      <c r="U37" s="30"/>
      <c r="V37" s="30"/>
      <c r="W37" s="30"/>
    </row>
    <row r="38" spans="2:23" ht="24" customHeight="1" thickBot="1" x14ac:dyDescent="0.3">
      <c r="B38" s="311" t="s">
        <v>87</v>
      </c>
      <c r="C38" s="311" t="s">
        <v>88</v>
      </c>
      <c r="D38" s="314" t="s">
        <v>33</v>
      </c>
      <c r="E38" s="315"/>
      <c r="F38" s="315"/>
      <c r="G38" s="315"/>
      <c r="H38" s="315"/>
      <c r="I38" s="315"/>
      <c r="J38" s="315"/>
      <c r="K38" s="315"/>
      <c r="L38" s="315"/>
      <c r="M38" s="316"/>
      <c r="N38" s="30"/>
      <c r="O38" s="30"/>
      <c r="P38" s="30"/>
      <c r="Q38" s="30"/>
      <c r="R38" s="30"/>
      <c r="S38" s="30"/>
      <c r="T38" s="30"/>
      <c r="U38" s="30"/>
      <c r="V38" s="30"/>
      <c r="W38" s="30"/>
    </row>
    <row r="39" spans="2:23" ht="30" customHeight="1" thickBot="1" x14ac:dyDescent="0.3">
      <c r="B39" s="312"/>
      <c r="C39" s="312"/>
      <c r="D39" s="314" t="s">
        <v>34</v>
      </c>
      <c r="E39" s="315"/>
      <c r="F39" s="315"/>
      <c r="G39" s="315"/>
      <c r="H39" s="316"/>
      <c r="I39" s="314" t="s">
        <v>35</v>
      </c>
      <c r="J39" s="315"/>
      <c r="K39" s="315"/>
      <c r="L39" s="315"/>
      <c r="M39" s="316"/>
      <c r="N39" s="30"/>
      <c r="O39" s="30"/>
      <c r="P39" s="30"/>
      <c r="Q39" s="30"/>
      <c r="R39" s="30"/>
      <c r="S39" s="30"/>
      <c r="T39" s="30"/>
      <c r="U39" s="30"/>
      <c r="V39" s="30"/>
      <c r="W39" s="30"/>
    </row>
    <row r="40" spans="2:23" ht="15" customHeight="1" thickBot="1" x14ac:dyDescent="0.3">
      <c r="B40" s="313"/>
      <c r="C40" s="313"/>
      <c r="D40" s="18" t="s">
        <v>61</v>
      </c>
      <c r="E40" s="18" t="s">
        <v>62</v>
      </c>
      <c r="F40" s="18" t="s">
        <v>63</v>
      </c>
      <c r="G40" s="18" t="s">
        <v>64</v>
      </c>
      <c r="H40" s="18" t="s">
        <v>71</v>
      </c>
      <c r="I40" s="18" t="s">
        <v>61</v>
      </c>
      <c r="J40" s="18" t="s">
        <v>62</v>
      </c>
      <c r="K40" s="18" t="s">
        <v>63</v>
      </c>
      <c r="L40" s="18" t="s">
        <v>64</v>
      </c>
      <c r="M40" s="18" t="s">
        <v>71</v>
      </c>
      <c r="N40" s="30"/>
      <c r="O40" s="30"/>
      <c r="P40" s="30"/>
      <c r="Q40" s="30"/>
      <c r="R40" s="30"/>
      <c r="S40" s="30"/>
      <c r="T40" s="30"/>
      <c r="U40" s="30"/>
      <c r="V40" s="30"/>
      <c r="W40" s="30"/>
    </row>
    <row r="41" spans="2:23" s="41" customFormat="1" ht="30" customHeight="1" thickBot="1" x14ac:dyDescent="0.3">
      <c r="B41" s="38" t="s">
        <v>127</v>
      </c>
      <c r="C41" s="39" t="s">
        <v>128</v>
      </c>
      <c r="D41" s="40"/>
      <c r="E41" s="40"/>
      <c r="F41" s="40"/>
      <c r="G41" s="40"/>
      <c r="H41" s="40"/>
      <c r="I41" s="40"/>
      <c r="J41" s="40"/>
      <c r="K41" s="40"/>
      <c r="L41" s="40"/>
      <c r="M41" s="40"/>
    </row>
    <row r="42" spans="2:23" ht="26.1" customHeight="1" thickBot="1" x14ac:dyDescent="0.3">
      <c r="B42" s="34">
        <v>1</v>
      </c>
      <c r="C42" s="35" t="s">
        <v>129</v>
      </c>
      <c r="D42" s="36" t="s">
        <v>89</v>
      </c>
      <c r="E42" s="36" t="s">
        <v>89</v>
      </c>
      <c r="F42" s="36" t="s">
        <v>89</v>
      </c>
      <c r="G42" s="36" t="s">
        <v>89</v>
      </c>
      <c r="H42" s="36" t="s">
        <v>89</v>
      </c>
      <c r="I42" s="36" t="s">
        <v>89</v>
      </c>
      <c r="J42" s="36" t="s">
        <v>89</v>
      </c>
      <c r="K42" s="36" t="s">
        <v>89</v>
      </c>
      <c r="L42" s="36" t="s">
        <v>89</v>
      </c>
      <c r="M42" s="36" t="s">
        <v>89</v>
      </c>
      <c r="N42" s="33"/>
      <c r="O42" s="33"/>
      <c r="P42" s="33"/>
      <c r="Q42" s="33"/>
      <c r="R42" s="30"/>
      <c r="S42" s="30"/>
      <c r="T42" s="30"/>
      <c r="U42" s="30"/>
      <c r="V42" s="30"/>
      <c r="W42" s="30"/>
    </row>
    <row r="43" spans="2:23" ht="45.95" customHeight="1" thickBot="1" x14ac:dyDescent="0.3">
      <c r="B43" s="5" t="s">
        <v>121</v>
      </c>
      <c r="C43" s="5" t="s">
        <v>130</v>
      </c>
      <c r="D43" s="36" t="s">
        <v>89</v>
      </c>
      <c r="E43" s="36" t="s">
        <v>89</v>
      </c>
      <c r="F43" s="36" t="s">
        <v>89</v>
      </c>
      <c r="G43" s="36" t="s">
        <v>89</v>
      </c>
      <c r="H43" s="36" t="s">
        <v>89</v>
      </c>
      <c r="I43" s="36" t="s">
        <v>89</v>
      </c>
      <c r="J43" s="36" t="s">
        <v>89</v>
      </c>
      <c r="K43" s="36" t="s">
        <v>89</v>
      </c>
      <c r="L43" s="36" t="s">
        <v>89</v>
      </c>
      <c r="M43" s="36" t="s">
        <v>89</v>
      </c>
      <c r="N43" s="33"/>
      <c r="O43" s="33"/>
      <c r="P43" s="33"/>
      <c r="Q43" s="33"/>
      <c r="R43" s="30"/>
      <c r="S43" s="30"/>
      <c r="T43" s="30"/>
      <c r="U43" s="30"/>
      <c r="V43" s="30"/>
      <c r="W43" s="30"/>
    </row>
    <row r="44" spans="2:23" ht="15.75" customHeight="1" thickBot="1" x14ac:dyDescent="0.3">
      <c r="B44" s="37">
        <v>3</v>
      </c>
      <c r="C44" s="5" t="s">
        <v>131</v>
      </c>
      <c r="D44" s="36" t="s">
        <v>89</v>
      </c>
      <c r="E44" s="36" t="s">
        <v>89</v>
      </c>
      <c r="F44" s="36" t="s">
        <v>89</v>
      </c>
      <c r="G44" s="36" t="s">
        <v>89</v>
      </c>
      <c r="H44" s="36" t="s">
        <v>89</v>
      </c>
      <c r="I44" s="36" t="s">
        <v>89</v>
      </c>
      <c r="J44" s="36" t="s">
        <v>89</v>
      </c>
      <c r="K44" s="36" t="s">
        <v>89</v>
      </c>
      <c r="L44" s="36" t="s">
        <v>89</v>
      </c>
      <c r="M44" s="36" t="s">
        <v>89</v>
      </c>
      <c r="N44" s="33"/>
      <c r="O44" s="33"/>
      <c r="P44" s="33"/>
      <c r="Q44" s="33"/>
      <c r="R44" s="30"/>
      <c r="S44" s="30"/>
      <c r="T44" s="30"/>
      <c r="U44" s="30"/>
      <c r="V44" s="30"/>
      <c r="W44" s="30"/>
    </row>
    <row r="45" spans="2:23" ht="15.75" customHeight="1" thickBot="1" x14ac:dyDescent="0.3">
      <c r="B45" s="37">
        <v>4</v>
      </c>
      <c r="C45" s="5" t="s">
        <v>132</v>
      </c>
      <c r="D45" s="36" t="s">
        <v>89</v>
      </c>
      <c r="E45" s="36" t="s">
        <v>89</v>
      </c>
      <c r="F45" s="36" t="s">
        <v>89</v>
      </c>
      <c r="G45" s="36" t="s">
        <v>89</v>
      </c>
      <c r="H45" s="36" t="s">
        <v>89</v>
      </c>
      <c r="I45" s="36" t="s">
        <v>89</v>
      </c>
      <c r="J45" s="36" t="s">
        <v>89</v>
      </c>
      <c r="K45" s="36" t="s">
        <v>89</v>
      </c>
      <c r="L45" s="36" t="s">
        <v>89</v>
      </c>
      <c r="M45" s="36" t="s">
        <v>89</v>
      </c>
      <c r="N45" s="33"/>
      <c r="O45" s="33"/>
      <c r="P45" s="33"/>
      <c r="Q45" s="33"/>
      <c r="R45" s="30"/>
      <c r="S45" s="30"/>
      <c r="T45" s="30"/>
      <c r="U45" s="30"/>
      <c r="V45" s="30"/>
      <c r="W45" s="30"/>
    </row>
    <row r="46" spans="2:23" ht="15.75" customHeight="1" thickBot="1" x14ac:dyDescent="0.3">
      <c r="B46" s="37">
        <v>5</v>
      </c>
      <c r="C46" s="5" t="s">
        <v>133</v>
      </c>
      <c r="D46" s="36" t="s">
        <v>89</v>
      </c>
      <c r="E46" s="36" t="s">
        <v>89</v>
      </c>
      <c r="F46" s="36" t="s">
        <v>89</v>
      </c>
      <c r="G46" s="36" t="s">
        <v>89</v>
      </c>
      <c r="H46" s="36" t="s">
        <v>89</v>
      </c>
      <c r="I46" s="36" t="s">
        <v>89</v>
      </c>
      <c r="J46" s="36" t="s">
        <v>89</v>
      </c>
      <c r="K46" s="36" t="s">
        <v>89</v>
      </c>
      <c r="L46" s="36" t="s">
        <v>89</v>
      </c>
      <c r="M46" s="36" t="s">
        <v>89</v>
      </c>
      <c r="N46" s="33"/>
      <c r="O46" s="33"/>
      <c r="P46" s="33"/>
      <c r="Q46" s="33"/>
      <c r="R46" s="30"/>
      <c r="S46" s="30"/>
      <c r="T46" s="30"/>
      <c r="U46" s="30"/>
      <c r="V46" s="30"/>
      <c r="W46" s="30"/>
    </row>
    <row r="47" spans="2:23" ht="15.75" customHeight="1" thickBot="1" x14ac:dyDescent="0.3">
      <c r="B47" s="37">
        <v>6</v>
      </c>
      <c r="C47" s="5" t="s">
        <v>135</v>
      </c>
      <c r="D47" s="36" t="s">
        <v>89</v>
      </c>
      <c r="E47" s="36" t="s">
        <v>89</v>
      </c>
      <c r="F47" s="36" t="s">
        <v>89</v>
      </c>
      <c r="G47" s="36" t="s">
        <v>89</v>
      </c>
      <c r="H47" s="36" t="s">
        <v>89</v>
      </c>
      <c r="I47" s="36" t="s">
        <v>89</v>
      </c>
      <c r="J47" s="36" t="s">
        <v>89</v>
      </c>
      <c r="K47" s="36" t="s">
        <v>89</v>
      </c>
      <c r="L47" s="36" t="s">
        <v>89</v>
      </c>
      <c r="M47" s="36" t="s">
        <v>89</v>
      </c>
      <c r="N47" s="33"/>
      <c r="O47" s="33"/>
      <c r="P47" s="33"/>
      <c r="Q47" s="33"/>
      <c r="R47" s="30"/>
      <c r="S47" s="30"/>
      <c r="T47" s="30"/>
      <c r="U47" s="30"/>
      <c r="V47" s="30"/>
      <c r="W47" s="30"/>
    </row>
    <row r="48" spans="2:23" ht="15.75" customHeight="1" thickBot="1" x14ac:dyDescent="0.3">
      <c r="B48" s="37">
        <v>7</v>
      </c>
      <c r="C48" s="5" t="s">
        <v>136</v>
      </c>
      <c r="D48" s="36" t="s">
        <v>89</v>
      </c>
      <c r="E48" s="36" t="s">
        <v>89</v>
      </c>
      <c r="F48" s="36" t="s">
        <v>89</v>
      </c>
      <c r="G48" s="36" t="s">
        <v>89</v>
      </c>
      <c r="H48" s="36" t="s">
        <v>89</v>
      </c>
      <c r="I48" s="36" t="s">
        <v>89</v>
      </c>
      <c r="J48" s="36" t="s">
        <v>89</v>
      </c>
      <c r="K48" s="36" t="s">
        <v>89</v>
      </c>
      <c r="L48" s="36" t="s">
        <v>89</v>
      </c>
      <c r="M48" s="36" t="s">
        <v>89</v>
      </c>
      <c r="N48" s="33"/>
      <c r="O48" s="33"/>
      <c r="P48" s="33"/>
      <c r="Q48" s="33"/>
      <c r="R48" s="30"/>
      <c r="S48" s="30"/>
      <c r="T48" s="30"/>
      <c r="U48" s="30"/>
      <c r="V48" s="30"/>
      <c r="W48" s="30"/>
    </row>
    <row r="49" spans="2:23" ht="30" customHeight="1" thickBot="1" x14ac:dyDescent="0.3">
      <c r="B49" s="9" t="s">
        <v>137</v>
      </c>
      <c r="C49" s="44" t="s">
        <v>138</v>
      </c>
      <c r="D49" s="40"/>
      <c r="E49" s="40"/>
      <c r="F49" s="40"/>
      <c r="G49" s="40"/>
      <c r="H49" s="40"/>
      <c r="I49" s="40"/>
      <c r="J49" s="40"/>
      <c r="K49" s="40"/>
      <c r="L49" s="40"/>
      <c r="M49" s="40"/>
      <c r="N49" s="30"/>
      <c r="O49" s="30"/>
      <c r="P49" s="30"/>
      <c r="Q49" s="30"/>
      <c r="R49" s="30"/>
      <c r="S49" s="30"/>
      <c r="T49" s="30"/>
      <c r="U49" s="30"/>
      <c r="V49" s="30"/>
      <c r="W49" s="30"/>
    </row>
    <row r="50" spans="2:23" ht="15.95" customHeight="1" thickBot="1" x14ac:dyDescent="0.3">
      <c r="B50" s="27">
        <v>1</v>
      </c>
      <c r="C50" s="28" t="s">
        <v>139</v>
      </c>
      <c r="D50" s="29" t="s">
        <v>89</v>
      </c>
      <c r="E50" s="29" t="s">
        <v>89</v>
      </c>
      <c r="F50" s="29" t="s">
        <v>89</v>
      </c>
      <c r="G50" s="29" t="s">
        <v>89</v>
      </c>
      <c r="H50" s="29" t="s">
        <v>89</v>
      </c>
      <c r="I50" s="29" t="s">
        <v>89</v>
      </c>
      <c r="J50" s="29" t="s">
        <v>89</v>
      </c>
      <c r="K50" s="29" t="s">
        <v>89</v>
      </c>
      <c r="L50" s="29" t="s">
        <v>89</v>
      </c>
      <c r="M50" s="29" t="s">
        <v>89</v>
      </c>
      <c r="N50" s="30"/>
      <c r="O50" s="30"/>
      <c r="P50" s="30"/>
      <c r="Q50" s="30"/>
      <c r="R50" s="30"/>
      <c r="S50" s="30"/>
      <c r="T50" s="30"/>
      <c r="U50" s="30"/>
      <c r="V50" s="30"/>
      <c r="W50" s="30"/>
    </row>
    <row r="51" spans="2:23" ht="15.95" customHeight="1" thickBot="1" x14ac:dyDescent="0.3">
      <c r="B51" s="27">
        <v>2</v>
      </c>
      <c r="C51" s="28" t="s">
        <v>140</v>
      </c>
      <c r="D51" s="29" t="s">
        <v>89</v>
      </c>
      <c r="E51" s="29" t="s">
        <v>89</v>
      </c>
      <c r="F51" s="29" t="s">
        <v>89</v>
      </c>
      <c r="G51" s="29" t="s">
        <v>89</v>
      </c>
      <c r="H51" s="29" t="s">
        <v>89</v>
      </c>
      <c r="I51" s="29" t="s">
        <v>89</v>
      </c>
      <c r="J51" s="29" t="s">
        <v>89</v>
      </c>
      <c r="K51" s="29" t="s">
        <v>89</v>
      </c>
      <c r="L51" s="29" t="s">
        <v>89</v>
      </c>
      <c r="M51" s="29" t="s">
        <v>89</v>
      </c>
      <c r="N51" s="30"/>
      <c r="O51" s="30"/>
      <c r="P51" s="30"/>
      <c r="Q51" s="30"/>
      <c r="R51" s="30"/>
      <c r="S51" s="30"/>
      <c r="T51" s="30"/>
      <c r="U51" s="30"/>
      <c r="V51" s="30"/>
      <c r="W51" s="30"/>
    </row>
    <row r="52" spans="2:23" ht="17.25" thickBot="1" x14ac:dyDescent="0.3">
      <c r="B52" s="27">
        <v>3</v>
      </c>
      <c r="C52" s="28" t="s">
        <v>141</v>
      </c>
      <c r="D52" s="29" t="s">
        <v>89</v>
      </c>
      <c r="E52" s="29" t="s">
        <v>89</v>
      </c>
      <c r="F52" s="29" t="s">
        <v>89</v>
      </c>
      <c r="G52" s="29" t="s">
        <v>89</v>
      </c>
      <c r="H52" s="29" t="s">
        <v>89</v>
      </c>
      <c r="I52" s="29" t="s">
        <v>89</v>
      </c>
      <c r="J52" s="29" t="s">
        <v>89</v>
      </c>
      <c r="K52" s="29" t="s">
        <v>89</v>
      </c>
      <c r="L52" s="29" t="s">
        <v>89</v>
      </c>
      <c r="M52" s="29" t="s">
        <v>89</v>
      </c>
      <c r="N52" s="30"/>
      <c r="O52" s="30"/>
      <c r="P52" s="30"/>
      <c r="Q52" s="30"/>
      <c r="R52" s="30"/>
      <c r="S52" s="30"/>
      <c r="T52" s="30"/>
      <c r="U52" s="30"/>
      <c r="V52" s="30"/>
      <c r="W52" s="30"/>
    </row>
    <row r="53" spans="2:23" ht="29.25" thickBot="1" x14ac:dyDescent="0.3">
      <c r="B53" s="27">
        <v>4</v>
      </c>
      <c r="C53" s="28" t="s">
        <v>142</v>
      </c>
      <c r="D53" s="29" t="s">
        <v>89</v>
      </c>
      <c r="E53" s="29" t="s">
        <v>89</v>
      </c>
      <c r="F53" s="29" t="s">
        <v>89</v>
      </c>
      <c r="G53" s="29" t="s">
        <v>89</v>
      </c>
      <c r="H53" s="29" t="s">
        <v>89</v>
      </c>
      <c r="I53" s="29" t="s">
        <v>89</v>
      </c>
      <c r="J53" s="29" t="s">
        <v>89</v>
      </c>
      <c r="K53" s="29" t="s">
        <v>89</v>
      </c>
      <c r="L53" s="29" t="s">
        <v>89</v>
      </c>
      <c r="M53" s="29" t="s">
        <v>89</v>
      </c>
      <c r="N53" s="30"/>
      <c r="O53" s="30"/>
      <c r="P53" s="30"/>
      <c r="Q53" s="30"/>
      <c r="R53" s="30"/>
      <c r="S53" s="30"/>
      <c r="T53" s="30"/>
      <c r="U53" s="30"/>
      <c r="V53" s="30"/>
      <c r="W53" s="30"/>
    </row>
    <row r="54" spans="2:23" ht="30" customHeight="1" thickBot="1" x14ac:dyDescent="0.3">
      <c r="B54" s="9" t="s">
        <v>91</v>
      </c>
      <c r="C54" s="44" t="s">
        <v>143</v>
      </c>
      <c r="D54" s="40"/>
      <c r="E54" s="40"/>
      <c r="F54" s="40"/>
      <c r="G54" s="40"/>
      <c r="H54" s="40"/>
      <c r="I54" s="40"/>
      <c r="J54" s="40"/>
      <c r="K54" s="40"/>
      <c r="L54" s="40"/>
      <c r="M54" s="40"/>
      <c r="N54" s="30"/>
      <c r="O54" s="30"/>
      <c r="P54" s="30"/>
      <c r="Q54" s="30"/>
      <c r="R54" s="30"/>
      <c r="S54" s="30"/>
      <c r="T54" s="30"/>
      <c r="U54" s="30"/>
      <c r="V54" s="30"/>
      <c r="W54" s="30"/>
    </row>
    <row r="55" spans="2:23" ht="22.15" customHeight="1" thickBot="1" x14ac:dyDescent="0.3">
      <c r="B55" s="27">
        <v>1</v>
      </c>
      <c r="C55" s="28" t="s">
        <v>144</v>
      </c>
      <c r="D55" s="29" t="s">
        <v>89</v>
      </c>
      <c r="E55" s="29" t="s">
        <v>89</v>
      </c>
      <c r="F55" s="29" t="s">
        <v>89</v>
      </c>
      <c r="G55" s="29" t="s">
        <v>89</v>
      </c>
      <c r="H55" s="29" t="s">
        <v>89</v>
      </c>
      <c r="I55" s="29" t="s">
        <v>89</v>
      </c>
      <c r="J55" s="29" t="s">
        <v>89</v>
      </c>
      <c r="K55" s="29" t="s">
        <v>89</v>
      </c>
      <c r="L55" s="29" t="s">
        <v>89</v>
      </c>
      <c r="M55" s="29" t="s">
        <v>89</v>
      </c>
      <c r="N55" s="30"/>
      <c r="O55" s="30"/>
      <c r="P55" s="30"/>
      <c r="Q55" s="30"/>
      <c r="R55" s="30"/>
      <c r="S55" s="30"/>
      <c r="T55" s="30"/>
      <c r="U55" s="30"/>
      <c r="V55" s="30"/>
      <c r="W55" s="30"/>
    </row>
    <row r="56" spans="2:23" ht="14.45" customHeight="1" x14ac:dyDescent="0.25">
      <c r="B56" s="317" t="s">
        <v>145</v>
      </c>
      <c r="C56" s="318"/>
      <c r="D56" s="318"/>
      <c r="E56" s="318"/>
      <c r="F56" s="318"/>
      <c r="G56" s="318"/>
      <c r="H56" s="318"/>
      <c r="I56" s="318"/>
      <c r="J56" s="318"/>
      <c r="K56" s="318"/>
      <c r="L56" s="318"/>
      <c r="M56" s="319"/>
      <c r="N56"/>
      <c r="O56"/>
      <c r="P56"/>
      <c r="Q56"/>
      <c r="R56"/>
      <c r="S56"/>
      <c r="T56"/>
      <c r="U56"/>
      <c r="V56"/>
      <c r="W56"/>
    </row>
    <row r="57" spans="2:23" x14ac:dyDescent="0.25">
      <c r="B57" s="320"/>
      <c r="C57" s="321"/>
      <c r="D57" s="321"/>
      <c r="E57" s="321"/>
      <c r="F57" s="321"/>
      <c r="G57" s="321"/>
      <c r="H57" s="321"/>
      <c r="I57" s="321"/>
      <c r="J57" s="321"/>
      <c r="K57" s="321"/>
      <c r="L57" s="321"/>
      <c r="M57" s="322"/>
      <c r="N57"/>
      <c r="O57"/>
      <c r="P57"/>
      <c r="Q57"/>
      <c r="R57"/>
      <c r="S57"/>
      <c r="T57"/>
      <c r="U57"/>
      <c r="V57"/>
      <c r="W57"/>
    </row>
    <row r="58" spans="2:23" x14ac:dyDescent="0.25">
      <c r="B58" s="320"/>
      <c r="C58" s="321"/>
      <c r="D58" s="321"/>
      <c r="E58" s="321"/>
      <c r="F58" s="321"/>
      <c r="G58" s="321"/>
      <c r="H58" s="321"/>
      <c r="I58" s="321"/>
      <c r="J58" s="321"/>
      <c r="K58" s="321"/>
      <c r="L58" s="321"/>
      <c r="M58" s="322"/>
      <c r="N58"/>
      <c r="O58"/>
      <c r="P58"/>
      <c r="Q58"/>
      <c r="R58"/>
      <c r="S58"/>
      <c r="T58"/>
      <c r="U58"/>
      <c r="V58"/>
      <c r="W58"/>
    </row>
    <row r="59" spans="2:23" x14ac:dyDescent="0.25">
      <c r="B59" s="320"/>
      <c r="C59" s="321"/>
      <c r="D59" s="321"/>
      <c r="E59" s="321"/>
      <c r="F59" s="321"/>
      <c r="G59" s="321"/>
      <c r="H59" s="321"/>
      <c r="I59" s="321"/>
      <c r="J59" s="321"/>
      <c r="K59" s="321"/>
      <c r="L59" s="321"/>
      <c r="M59" s="322"/>
      <c r="N59"/>
      <c r="O59"/>
      <c r="P59"/>
      <c r="Q59"/>
      <c r="R59"/>
      <c r="S59"/>
      <c r="T59"/>
      <c r="U59"/>
      <c r="V59"/>
      <c r="W59"/>
    </row>
    <row r="60" spans="2:23" ht="22.9" customHeight="1" x14ac:dyDescent="0.25">
      <c r="B60" s="320"/>
      <c r="C60" s="321"/>
      <c r="D60" s="321"/>
      <c r="E60" s="321"/>
      <c r="F60" s="321"/>
      <c r="G60" s="321"/>
      <c r="H60" s="321"/>
      <c r="I60" s="321"/>
      <c r="J60" s="321"/>
      <c r="K60" s="321"/>
      <c r="L60" s="321"/>
      <c r="M60" s="322"/>
      <c r="N60"/>
      <c r="O60"/>
      <c r="P60"/>
      <c r="Q60"/>
      <c r="R60"/>
      <c r="S60"/>
      <c r="T60"/>
      <c r="U60"/>
      <c r="V60"/>
      <c r="W60"/>
    </row>
    <row r="61" spans="2:23" ht="15.75" thickBot="1" x14ac:dyDescent="0.3">
      <c r="B61" s="323"/>
      <c r="C61" s="324"/>
      <c r="D61" s="324"/>
      <c r="E61" s="324"/>
      <c r="F61" s="324"/>
      <c r="G61" s="324"/>
      <c r="H61" s="324"/>
      <c r="I61" s="324"/>
      <c r="J61" s="324"/>
      <c r="K61" s="324"/>
      <c r="L61" s="324"/>
      <c r="M61" s="325"/>
      <c r="N61"/>
      <c r="O61"/>
      <c r="P61"/>
      <c r="Q61"/>
      <c r="R61"/>
      <c r="S61"/>
      <c r="T61"/>
      <c r="U61"/>
      <c r="V61"/>
      <c r="W61"/>
    </row>
    <row r="62" spans="2:23" x14ac:dyDescent="0.25">
      <c r="B62" s="19"/>
    </row>
    <row r="63" spans="2:23" x14ac:dyDescent="0.25">
      <c r="B63" s="20"/>
    </row>
    <row r="64" spans="2:23" x14ac:dyDescent="0.25">
      <c r="B64" s="19"/>
    </row>
    <row r="65" spans="2:13" ht="31.15" customHeight="1" x14ac:dyDescent="0.25">
      <c r="B65" s="326"/>
      <c r="C65" s="326"/>
      <c r="D65" s="326"/>
      <c r="E65" s="326"/>
      <c r="F65" s="326"/>
      <c r="G65" s="326"/>
      <c r="H65" s="326"/>
      <c r="I65" s="326"/>
      <c r="J65" s="326"/>
      <c r="K65" s="326"/>
      <c r="L65" s="326"/>
      <c r="M65" s="326"/>
    </row>
    <row r="66" spans="2:13" x14ac:dyDescent="0.25">
      <c r="B66" s="19"/>
    </row>
    <row r="67" spans="2:13" x14ac:dyDescent="0.25">
      <c r="B67" s="327"/>
      <c r="C67" s="327"/>
      <c r="D67" s="327"/>
      <c r="E67" s="327"/>
      <c r="F67" s="327"/>
      <c r="G67" s="327"/>
      <c r="H67" s="327"/>
      <c r="I67" s="327"/>
      <c r="J67" s="327"/>
      <c r="K67" s="327"/>
      <c r="L67" s="327"/>
      <c r="M67" s="327"/>
    </row>
    <row r="68" spans="2:13" x14ac:dyDescent="0.25">
      <c r="B68" s="21"/>
    </row>
  </sheetData>
  <sheetProtection algorithmName="SHA-512" hashValue="annnUGwWgtJ/awjxIPUQnjNzEN26bYj5fKaQHT05tbE06oXNzRW6gcR4yaCSR6DZZ2YRoR/YLsqQx6ARmmKv1Q==" saltValue="m66f3X5DOORyH+M39fhmtQ==" spinCount="100000" sheet="1" objects="1" scenarios="1"/>
  <mergeCells count="17">
    <mergeCell ref="B56:M61"/>
    <mergeCell ref="B65:M65"/>
    <mergeCell ref="B67:M67"/>
    <mergeCell ref="B38:B40"/>
    <mergeCell ref="C38:C40"/>
    <mergeCell ref="D38:M38"/>
    <mergeCell ref="D39:H39"/>
    <mergeCell ref="I39:M39"/>
    <mergeCell ref="B36:M36"/>
    <mergeCell ref="B2:C2"/>
    <mergeCell ref="B4:M4"/>
    <mergeCell ref="B6:M6"/>
    <mergeCell ref="B8:B10"/>
    <mergeCell ref="C8:C10"/>
    <mergeCell ref="D8:M8"/>
    <mergeCell ref="D9:H9"/>
    <mergeCell ref="I9:M9"/>
  </mergeCells>
  <pageMargins left="0.7" right="0.7" top="0.75" bottom="0.75" header="0.3" footer="0.3"/>
  <pageSetup scale="85" fitToHeight="0" orientation="portrait" horizontalDpi="4294967292" verticalDpi="1200"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9AC2C-B561-49F7-B022-1CFD41C9E023}">
  <sheetPr codeName="Sheet5"/>
  <dimension ref="A3:F35"/>
  <sheetViews>
    <sheetView view="pageBreakPreview" zoomScale="70" zoomScaleNormal="70" zoomScaleSheetLayoutView="70" workbookViewId="0">
      <selection activeCell="C20" sqref="C20:E20"/>
    </sheetView>
  </sheetViews>
  <sheetFormatPr defaultRowHeight="15" x14ac:dyDescent="0.25"/>
  <cols>
    <col min="1" max="1" width="7.5703125" style="103" customWidth="1"/>
    <col min="2" max="2" width="16.42578125" style="103" customWidth="1"/>
    <col min="3" max="3" width="9.140625" style="103"/>
    <col min="4" max="4" width="23.5703125" style="103" customWidth="1"/>
    <col min="5" max="5" width="31.7109375" style="103" customWidth="1"/>
    <col min="6" max="6" width="9.140625" style="103"/>
  </cols>
  <sheetData>
    <row r="3" spans="2:5" ht="15.75" x14ac:dyDescent="0.25">
      <c r="E3" s="209" t="s">
        <v>6</v>
      </c>
    </row>
    <row r="6" spans="2:5" ht="15.75" x14ac:dyDescent="0.25">
      <c r="B6" s="118"/>
      <c r="C6" s="118"/>
      <c r="D6" s="210" t="s">
        <v>146</v>
      </c>
      <c r="E6" s="118"/>
    </row>
    <row r="7" spans="2:5" x14ac:dyDescent="0.25">
      <c r="B7" s="118"/>
      <c r="C7" s="118"/>
      <c r="D7" s="211" t="s">
        <v>8</v>
      </c>
      <c r="E7" s="118"/>
    </row>
    <row r="8" spans="2:5" x14ac:dyDescent="0.25">
      <c r="B8" s="118"/>
      <c r="C8" s="118"/>
      <c r="D8" s="118"/>
      <c r="E8" s="118"/>
    </row>
    <row r="9" spans="2:5" ht="15.75" x14ac:dyDescent="0.25">
      <c r="B9" s="118"/>
      <c r="C9" s="118"/>
      <c r="D9" s="210" t="s">
        <v>159</v>
      </c>
      <c r="E9" s="118"/>
    </row>
    <row r="11" spans="2:5" ht="23.45" customHeight="1" x14ac:dyDescent="0.25">
      <c r="B11" s="212" t="s">
        <v>147</v>
      </c>
      <c r="C11" s="335"/>
      <c r="D11" s="335"/>
      <c r="E11" s="335"/>
    </row>
    <row r="12" spans="2:5" ht="30" customHeight="1" x14ac:dyDescent="0.25">
      <c r="B12" s="213" t="s">
        <v>148</v>
      </c>
      <c r="C12" s="336"/>
      <c r="D12" s="336"/>
      <c r="E12" s="336"/>
    </row>
    <row r="13" spans="2:5" ht="63" customHeight="1" x14ac:dyDescent="0.25">
      <c r="B13" s="213" t="s">
        <v>149</v>
      </c>
      <c r="C13" s="337" t="s">
        <v>34</v>
      </c>
      <c r="D13" s="337"/>
      <c r="E13" s="206" t="s">
        <v>35</v>
      </c>
    </row>
    <row r="14" spans="2:5" ht="23.45" customHeight="1" x14ac:dyDescent="0.25">
      <c r="B14" s="329" t="s">
        <v>150</v>
      </c>
      <c r="C14" s="332" t="s">
        <v>151</v>
      </c>
      <c r="D14" s="333"/>
      <c r="E14" s="334"/>
    </row>
    <row r="15" spans="2:5" ht="23.45" customHeight="1" x14ac:dyDescent="0.25">
      <c r="B15" s="330"/>
      <c r="C15" s="332" t="s">
        <v>152</v>
      </c>
      <c r="D15" s="333"/>
      <c r="E15" s="334"/>
    </row>
    <row r="16" spans="2:5" ht="23.45" customHeight="1" x14ac:dyDescent="0.25">
      <c r="B16" s="330"/>
      <c r="C16" s="332" t="s">
        <v>153</v>
      </c>
      <c r="D16" s="333"/>
      <c r="E16" s="334"/>
    </row>
    <row r="17" spans="2:5" ht="23.45" customHeight="1" x14ac:dyDescent="0.25">
      <c r="B17" s="330"/>
      <c r="C17" s="332" t="s">
        <v>154</v>
      </c>
      <c r="D17" s="333"/>
      <c r="E17" s="334"/>
    </row>
    <row r="18" spans="2:5" ht="23.45" customHeight="1" x14ac:dyDescent="0.25">
      <c r="B18" s="331"/>
      <c r="C18" s="332" t="s">
        <v>155</v>
      </c>
      <c r="D18" s="333"/>
      <c r="E18" s="334"/>
    </row>
    <row r="19" spans="2:5" ht="45.75" customHeight="1" x14ac:dyDescent="0.25">
      <c r="B19" s="214" t="s">
        <v>156</v>
      </c>
      <c r="C19" s="328"/>
      <c r="D19" s="328"/>
      <c r="E19" s="328"/>
    </row>
    <row r="20" spans="2:5" ht="45.75" customHeight="1" x14ac:dyDescent="0.25">
      <c r="B20" s="214" t="s">
        <v>157</v>
      </c>
      <c r="C20" s="328"/>
      <c r="D20" s="328"/>
      <c r="E20" s="328"/>
    </row>
    <row r="21" spans="2:5" ht="61.5" customHeight="1" x14ac:dyDescent="0.25">
      <c r="B21" s="214" t="s">
        <v>158</v>
      </c>
      <c r="C21" s="328"/>
      <c r="D21" s="328"/>
      <c r="E21" s="328"/>
    </row>
    <row r="35" spans="2:5" ht="15.75" x14ac:dyDescent="0.25">
      <c r="B35" s="207" t="s">
        <v>45</v>
      </c>
      <c r="D35" s="208"/>
      <c r="E35" s="205">
        <v>51</v>
      </c>
    </row>
  </sheetData>
  <sheetProtection algorithmName="SHA-512" hashValue="pOBUZFCs/HBVotUhmJB+jyRllqStZ1tawU1k+VgNvsx2A0FKq1wdoko28N0sgsigv+22l3S0XWu5e6htEOTlnw==" saltValue="kwNlAD9NtlO3fdY4AgJ9Yg==" spinCount="100000" sheet="1" objects="1" scenarios="1"/>
  <mergeCells count="12">
    <mergeCell ref="C21:E21"/>
    <mergeCell ref="B14:B18"/>
    <mergeCell ref="C14:E14"/>
    <mergeCell ref="C18:E18"/>
    <mergeCell ref="C11:E11"/>
    <mergeCell ref="C12:E12"/>
    <mergeCell ref="C13:D13"/>
    <mergeCell ref="C19:E19"/>
    <mergeCell ref="C20:E20"/>
    <mergeCell ref="C16:E16"/>
    <mergeCell ref="C15:E15"/>
    <mergeCell ref="C17:E17"/>
  </mergeCells>
  <pageMargins left="0.7" right="0.7" top="0.75" bottom="0.75" header="0.3" footer="0.3"/>
  <pageSetup scale="8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F821-3B84-4CE7-9E15-11296C696F7A}">
  <sheetPr codeName="Sheet6">
    <pageSetUpPr fitToPage="1"/>
  </sheetPr>
  <dimension ref="A2:I161"/>
  <sheetViews>
    <sheetView tabSelected="1" topLeftCell="A142" zoomScale="70" zoomScaleNormal="70" workbookViewId="0">
      <selection activeCell="B141" activeCellId="75" sqref="B1:B1048576 A1:A1048576 A9:XFD12 C13:E23 A24:XFD24 C25:E32 A33:XFD33 C34:E38 A39:XFD39 C40 A41:XFD41 C42:C44 A45:XFD45 C46 A47:XFD47 A48:XFD48 A49:XFD49 C50:E55 A56:XFD56 C57:E59 A60:XFD60 C61:E61 A62:XFD62 C63:E66 A69:XFD69 A68:XFD68 A67:XFD67 C70:E70 A71:XFD71 C72:E73 A74:XFD74 C75 A76:XFD76 A77:XFD77 A78:XFD78 C79:E79 A80:XFD80 C81 A82:XFD82 C83:E86 A87:XFD87 C88:C91 A92:XFD92 C93 A94:XFD94 C95:E96 A97:XFD99 C100:E100 A101:XFD101 C102 A103:XFD103 C104:E105 A106:XFD106 C107:E107 A108:XFD108 C109:E109 A110:XFD110 C111:E111 A112:XFD112 C113:E113 A114:XFD114 A116:XFD116 A115:XFD115 C117:E123 A124:XFD124 C125:E128 A129:XFD129 C130:E131 A132:XFD132 C133:E135 A136:XFD136 A137:XFD137 A138:XFD138 C139:E139 A140:XFD140 B141:G158"/>
    </sheetView>
  </sheetViews>
  <sheetFormatPr defaultRowHeight="15" x14ac:dyDescent="0.25"/>
  <cols>
    <col min="1" max="1" width="9.140625" style="103" customWidth="1"/>
    <col min="2" max="2" width="35.7109375" style="103" customWidth="1"/>
    <col min="3" max="3" width="65.5703125" style="103" customWidth="1"/>
    <col min="4" max="4" width="9.140625" style="103" hidden="1" customWidth="1"/>
    <col min="5" max="7" width="20.7109375" style="103" customWidth="1"/>
    <col min="8" max="8" width="49.140625" style="103" customWidth="1"/>
  </cols>
  <sheetData>
    <row r="2" spans="1:9" ht="42.75" customHeight="1" x14ac:dyDescent="0.25">
      <c r="B2" s="117" t="s">
        <v>160</v>
      </c>
      <c r="C2" s="388"/>
      <c r="D2" s="389"/>
      <c r="E2" s="389"/>
      <c r="F2" s="389"/>
      <c r="G2" s="390"/>
    </row>
    <row r="3" spans="1:9" ht="15.75" x14ac:dyDescent="0.25">
      <c r="B3" s="117" t="s">
        <v>161</v>
      </c>
      <c r="C3" s="58"/>
    </row>
    <row r="4" spans="1:9" ht="20.100000000000001" customHeight="1" x14ac:dyDescent="0.25">
      <c r="B4" s="118"/>
    </row>
    <row r="5" spans="1:9" ht="20.100000000000001" customHeight="1" x14ac:dyDescent="0.25">
      <c r="B5" s="119" t="s">
        <v>336</v>
      </c>
      <c r="C5" s="58"/>
    </row>
    <row r="6" spans="1:9" ht="19.5" customHeight="1" x14ac:dyDescent="0.25">
      <c r="B6" s="119" t="s">
        <v>162</v>
      </c>
      <c r="C6" s="104" t="s">
        <v>163</v>
      </c>
    </row>
    <row r="7" spans="1:9" ht="20.100000000000001" customHeight="1" x14ac:dyDescent="0.25">
      <c r="B7" s="119" t="s">
        <v>166</v>
      </c>
      <c r="C7" s="104" t="s">
        <v>63</v>
      </c>
    </row>
    <row r="8" spans="1:9" ht="15.75" thickBot="1" x14ac:dyDescent="0.3"/>
    <row r="9" spans="1:9" s="48" customFormat="1" ht="30.75" customHeight="1" x14ac:dyDescent="0.25">
      <c r="A9" s="105"/>
      <c r="B9" s="349" t="s">
        <v>167</v>
      </c>
      <c r="C9" s="351" t="s">
        <v>168</v>
      </c>
      <c r="D9" s="353" t="s">
        <v>169</v>
      </c>
      <c r="E9" s="355" t="s">
        <v>170</v>
      </c>
      <c r="F9" s="356"/>
      <c r="G9" s="356"/>
      <c r="H9" s="357"/>
      <c r="I9" s="49"/>
    </row>
    <row r="10" spans="1:9" s="48" customFormat="1" ht="30.75" customHeight="1" thickBot="1" x14ac:dyDescent="0.3">
      <c r="A10" s="105"/>
      <c r="B10" s="350"/>
      <c r="C10" s="352"/>
      <c r="D10" s="354"/>
      <c r="E10" s="122" t="s">
        <v>171</v>
      </c>
      <c r="F10" s="123" t="s">
        <v>172</v>
      </c>
      <c r="G10" s="124" t="s">
        <v>173</v>
      </c>
      <c r="H10" s="125" t="s">
        <v>207</v>
      </c>
      <c r="I10" s="49"/>
    </row>
    <row r="11" spans="1:9" s="48" customFormat="1" ht="30.75" customHeight="1" x14ac:dyDescent="0.25">
      <c r="A11" s="105"/>
      <c r="B11" s="126" t="str">
        <f>'03 Matrix'!B11</f>
        <v>SM</v>
      </c>
      <c r="C11" s="338" t="s">
        <v>194</v>
      </c>
      <c r="D11" s="339"/>
      <c r="E11" s="339"/>
      <c r="F11" s="339"/>
      <c r="G11" s="339"/>
      <c r="H11" s="340"/>
      <c r="I11" s="49"/>
    </row>
    <row r="12" spans="1:9" s="48" customFormat="1" ht="30.75" customHeight="1" x14ac:dyDescent="0.25">
      <c r="A12" s="105"/>
      <c r="B12" s="127" t="s">
        <v>208</v>
      </c>
      <c r="C12" s="341" t="str">
        <f>'03 Matrix'!C12</f>
        <v>Requirements for road works design</v>
      </c>
      <c r="D12" s="342"/>
      <c r="E12" s="128">
        <f>IF(Sheet1!F4=1, 5, 7)</f>
        <v>5</v>
      </c>
      <c r="F12" s="128">
        <f>MIN(E12,SUM(F13:F23))</f>
        <v>0</v>
      </c>
      <c r="G12" s="129">
        <f>MIN($E$12,SUM(G13:G23))</f>
        <v>0</v>
      </c>
      <c r="H12" s="130"/>
      <c r="I12" s="49"/>
    </row>
    <row r="13" spans="1:9" s="48" customFormat="1" ht="30.75" customHeight="1" x14ac:dyDescent="0.25">
      <c r="A13" s="105"/>
      <c r="B13" s="358"/>
      <c r="C13" s="131" t="s">
        <v>209</v>
      </c>
      <c r="D13" s="343" t="s">
        <v>174</v>
      </c>
      <c r="E13" s="132">
        <v>1</v>
      </c>
      <c r="F13" s="51">
        <v>0</v>
      </c>
      <c r="G13" s="52"/>
      <c r="H13" s="346"/>
      <c r="I13" s="49"/>
    </row>
    <row r="14" spans="1:9" s="48" customFormat="1" ht="30.75" customHeight="1" x14ac:dyDescent="0.25">
      <c r="A14" s="105"/>
      <c r="B14" s="359"/>
      <c r="C14" s="131" t="s">
        <v>210</v>
      </c>
      <c r="D14" s="344"/>
      <c r="E14" s="132">
        <v>1</v>
      </c>
      <c r="F14" s="51">
        <v>0</v>
      </c>
      <c r="G14" s="52"/>
      <c r="H14" s="347"/>
      <c r="I14" s="49"/>
    </row>
    <row r="15" spans="1:9" s="48" customFormat="1" ht="30.75" customHeight="1" x14ac:dyDescent="0.25">
      <c r="A15" s="105"/>
      <c r="B15" s="359"/>
      <c r="C15" s="131" t="s">
        <v>211</v>
      </c>
      <c r="D15" s="344"/>
      <c r="E15" s="132">
        <v>1</v>
      </c>
      <c r="F15" s="51">
        <v>0</v>
      </c>
      <c r="G15" s="52"/>
      <c r="H15" s="347"/>
      <c r="I15" s="49"/>
    </row>
    <row r="16" spans="1:9" s="48" customFormat="1" ht="30.75" customHeight="1" x14ac:dyDescent="0.25">
      <c r="A16" s="105"/>
      <c r="B16" s="359"/>
      <c r="C16" s="131" t="s">
        <v>212</v>
      </c>
      <c r="D16" s="344"/>
      <c r="E16" s="132">
        <v>1</v>
      </c>
      <c r="F16" s="51">
        <v>0</v>
      </c>
      <c r="G16" s="52"/>
      <c r="H16" s="347"/>
      <c r="I16" s="49"/>
    </row>
    <row r="17" spans="1:9" s="48" customFormat="1" ht="30.75" customHeight="1" x14ac:dyDescent="0.25">
      <c r="A17" s="105"/>
      <c r="B17" s="359"/>
      <c r="C17" s="131" t="s">
        <v>213</v>
      </c>
      <c r="D17" s="344"/>
      <c r="E17" s="132">
        <v>1</v>
      </c>
      <c r="F17" s="51">
        <v>0</v>
      </c>
      <c r="G17" s="52"/>
      <c r="H17" s="347"/>
      <c r="I17" s="49"/>
    </row>
    <row r="18" spans="1:9" s="48" customFormat="1" ht="30.75" customHeight="1" x14ac:dyDescent="0.25">
      <c r="A18" s="105"/>
      <c r="B18" s="359"/>
      <c r="C18" s="131" t="s">
        <v>214</v>
      </c>
      <c r="D18" s="344"/>
      <c r="E18" s="132">
        <v>1</v>
      </c>
      <c r="F18" s="51">
        <v>0</v>
      </c>
      <c r="G18" s="52"/>
      <c r="H18" s="347"/>
      <c r="I18" s="49"/>
    </row>
    <row r="19" spans="1:9" s="48" customFormat="1" ht="30.75" customHeight="1" x14ac:dyDescent="0.25">
      <c r="A19" s="105"/>
      <c r="B19" s="359"/>
      <c r="C19" s="131" t="s">
        <v>219</v>
      </c>
      <c r="D19" s="345"/>
      <c r="E19" s="199" t="str">
        <f>IF(Sheet1!F4=1,"NA",1)</f>
        <v>NA</v>
      </c>
      <c r="F19" s="51" t="str">
        <f t="shared" ref="F19:G23" si="0">IF(E19="NA","NA","")</f>
        <v>NA</v>
      </c>
      <c r="G19" s="51" t="str">
        <f t="shared" si="0"/>
        <v>NA</v>
      </c>
      <c r="H19" s="347"/>
      <c r="I19" s="53"/>
    </row>
    <row r="20" spans="1:9" s="48" customFormat="1" ht="30.75" customHeight="1" x14ac:dyDescent="0.25">
      <c r="A20" s="105"/>
      <c r="B20" s="359"/>
      <c r="C20" s="131" t="s">
        <v>215</v>
      </c>
      <c r="D20" s="200" t="s">
        <v>175</v>
      </c>
      <c r="E20" s="132" t="str">
        <f>IF(Sheet1!F4=1,"NA",1)</f>
        <v>NA</v>
      </c>
      <c r="F20" s="51" t="str">
        <f t="shared" si="0"/>
        <v>NA</v>
      </c>
      <c r="G20" s="51" t="str">
        <f t="shared" si="0"/>
        <v>NA</v>
      </c>
      <c r="H20" s="347"/>
      <c r="I20" s="53"/>
    </row>
    <row r="21" spans="1:9" s="48" customFormat="1" ht="30.75" customHeight="1" x14ac:dyDescent="0.25">
      <c r="A21" s="105"/>
      <c r="B21" s="359"/>
      <c r="C21" s="131" t="s">
        <v>216</v>
      </c>
      <c r="D21" s="343" t="s">
        <v>174</v>
      </c>
      <c r="E21" s="132" t="str">
        <f>IF(Sheet1!F4=1,"NA",1)</f>
        <v>NA</v>
      </c>
      <c r="F21" s="51" t="str">
        <f t="shared" si="0"/>
        <v>NA</v>
      </c>
      <c r="G21" s="51" t="str">
        <f t="shared" si="0"/>
        <v>NA</v>
      </c>
      <c r="H21" s="347"/>
      <c r="I21" s="53"/>
    </row>
    <row r="22" spans="1:9" s="48" customFormat="1" ht="30.75" customHeight="1" x14ac:dyDescent="0.25">
      <c r="A22" s="105"/>
      <c r="B22" s="359"/>
      <c r="C22" s="131" t="s">
        <v>217</v>
      </c>
      <c r="D22" s="344"/>
      <c r="E22" s="132" t="str">
        <f>IF(Sheet1!F4=1,"NA",1)</f>
        <v>NA</v>
      </c>
      <c r="F22" s="51" t="str">
        <f t="shared" si="0"/>
        <v>NA</v>
      </c>
      <c r="G22" s="51" t="str">
        <f t="shared" si="0"/>
        <v>NA</v>
      </c>
      <c r="H22" s="347"/>
      <c r="I22" s="53"/>
    </row>
    <row r="23" spans="1:9" s="48" customFormat="1" ht="30.75" customHeight="1" x14ac:dyDescent="0.25">
      <c r="A23" s="105"/>
      <c r="B23" s="360"/>
      <c r="C23" s="131" t="s">
        <v>218</v>
      </c>
      <c r="D23" s="345"/>
      <c r="E23" s="132" t="str">
        <f>IF(Sheet1!F4=1,"NA",1)</f>
        <v>NA</v>
      </c>
      <c r="F23" s="51" t="str">
        <f t="shared" si="0"/>
        <v>NA</v>
      </c>
      <c r="G23" s="51" t="str">
        <f t="shared" si="0"/>
        <v>NA</v>
      </c>
      <c r="H23" s="348"/>
      <c r="I23" s="53"/>
    </row>
    <row r="24" spans="1:9" s="48" customFormat="1" ht="30.75" customHeight="1" x14ac:dyDescent="0.25">
      <c r="A24" s="105"/>
      <c r="B24" s="127" t="s">
        <v>230</v>
      </c>
      <c r="C24" s="341" t="str">
        <f>'03 Matrix'!C13</f>
        <v>Road alignment</v>
      </c>
      <c r="D24" s="342"/>
      <c r="E24" s="128">
        <v>6</v>
      </c>
      <c r="F24" s="128">
        <f>MIN(E24,SUM(F25:F32))</f>
        <v>0</v>
      </c>
      <c r="G24" s="129">
        <f>MIN(E24,SUM(G25:G32))</f>
        <v>0</v>
      </c>
      <c r="H24" s="130"/>
      <c r="I24" s="49"/>
    </row>
    <row r="25" spans="1:9" s="48" customFormat="1" ht="30.75" customHeight="1" x14ac:dyDescent="0.25">
      <c r="A25" s="105"/>
      <c r="B25" s="364"/>
      <c r="C25" s="131" t="s">
        <v>233</v>
      </c>
      <c r="D25" s="132" t="s">
        <v>174</v>
      </c>
      <c r="E25" s="132">
        <v>1</v>
      </c>
      <c r="F25" s="51">
        <v>0</v>
      </c>
      <c r="G25" s="51">
        <v>0</v>
      </c>
      <c r="H25" s="346"/>
      <c r="I25" s="49"/>
    </row>
    <row r="26" spans="1:9" s="48" customFormat="1" ht="30.75" customHeight="1" x14ac:dyDescent="0.25">
      <c r="A26" s="105"/>
      <c r="B26" s="365"/>
      <c r="C26" s="131" t="s">
        <v>234</v>
      </c>
      <c r="D26" s="343" t="s">
        <v>176</v>
      </c>
      <c r="E26" s="132">
        <v>1</v>
      </c>
      <c r="F26" s="51">
        <v>0</v>
      </c>
      <c r="G26" s="51">
        <v>0</v>
      </c>
      <c r="H26" s="347"/>
      <c r="I26" s="49"/>
    </row>
    <row r="27" spans="1:9" s="48" customFormat="1" ht="30.75" customHeight="1" x14ac:dyDescent="0.25">
      <c r="A27" s="105"/>
      <c r="B27" s="365"/>
      <c r="C27" s="131" t="s">
        <v>235</v>
      </c>
      <c r="D27" s="344"/>
      <c r="E27" s="132">
        <v>1</v>
      </c>
      <c r="F27" s="51">
        <v>0</v>
      </c>
      <c r="G27" s="51">
        <v>0</v>
      </c>
      <c r="H27" s="347"/>
      <c r="I27" s="49"/>
    </row>
    <row r="28" spans="1:9" s="48" customFormat="1" ht="30.75" customHeight="1" x14ac:dyDescent="0.25">
      <c r="A28" s="105"/>
      <c r="B28" s="365"/>
      <c r="C28" s="131" t="s">
        <v>236</v>
      </c>
      <c r="D28" s="345"/>
      <c r="E28" s="132">
        <v>1</v>
      </c>
      <c r="F28" s="51">
        <v>0</v>
      </c>
      <c r="G28" s="51">
        <v>0</v>
      </c>
      <c r="H28" s="347"/>
      <c r="I28" s="49"/>
    </row>
    <row r="29" spans="1:9" s="48" customFormat="1" ht="30.75" customHeight="1" x14ac:dyDescent="0.25">
      <c r="A29" s="105"/>
      <c r="B29" s="365"/>
      <c r="C29" s="131" t="s">
        <v>231</v>
      </c>
      <c r="D29" s="343" t="s">
        <v>174</v>
      </c>
      <c r="E29" s="132">
        <v>1</v>
      </c>
      <c r="F29" s="51">
        <v>0</v>
      </c>
      <c r="G29" s="51">
        <v>0</v>
      </c>
      <c r="H29" s="347"/>
      <c r="I29" s="49"/>
    </row>
    <row r="30" spans="1:9" s="48" customFormat="1" ht="30.75" customHeight="1" x14ac:dyDescent="0.25">
      <c r="A30" s="105"/>
      <c r="B30" s="365"/>
      <c r="C30" s="131" t="s">
        <v>237</v>
      </c>
      <c r="D30" s="344"/>
      <c r="E30" s="132">
        <v>1</v>
      </c>
      <c r="F30" s="51">
        <v>0</v>
      </c>
      <c r="G30" s="51">
        <v>0</v>
      </c>
      <c r="H30" s="347"/>
      <c r="I30" s="49"/>
    </row>
    <row r="31" spans="1:9" s="48" customFormat="1" ht="30.75" customHeight="1" x14ac:dyDescent="0.25">
      <c r="A31" s="105"/>
      <c r="B31" s="365"/>
      <c r="C31" s="131" t="s">
        <v>232</v>
      </c>
      <c r="D31" s="345"/>
      <c r="E31" s="132">
        <v>1</v>
      </c>
      <c r="F31" s="51">
        <v>0</v>
      </c>
      <c r="G31" s="51">
        <v>0</v>
      </c>
      <c r="H31" s="347"/>
      <c r="I31" s="49"/>
    </row>
    <row r="32" spans="1:9" s="48" customFormat="1" ht="48" customHeight="1" x14ac:dyDescent="0.25">
      <c r="A32" s="105"/>
      <c r="B32" s="366"/>
      <c r="C32" s="131" t="s">
        <v>238</v>
      </c>
      <c r="D32" s="132" t="s">
        <v>177</v>
      </c>
      <c r="E32" s="132">
        <v>1</v>
      </c>
      <c r="F32" s="51">
        <v>0</v>
      </c>
      <c r="G32" s="51">
        <v>0</v>
      </c>
      <c r="H32" s="348"/>
      <c r="I32" s="49"/>
    </row>
    <row r="33" spans="1:9" s="48" customFormat="1" ht="30.75" customHeight="1" x14ac:dyDescent="0.25">
      <c r="A33" s="105"/>
      <c r="B33" s="127" t="s">
        <v>239</v>
      </c>
      <c r="C33" s="341" t="str">
        <f>'03 Matrix'!C14</f>
        <v>Site vegetation</v>
      </c>
      <c r="D33" s="342"/>
      <c r="E33" s="128">
        <v>3</v>
      </c>
      <c r="F33" s="128">
        <f>MIN(E33,SUM(F34:F38))</f>
        <v>0</v>
      </c>
      <c r="G33" s="128">
        <f>MIN(E33,SUM(G34:G38))</f>
        <v>0</v>
      </c>
      <c r="H33" s="130"/>
      <c r="I33" s="49"/>
    </row>
    <row r="34" spans="1:9" s="48" customFormat="1" ht="30.75" customHeight="1" x14ac:dyDescent="0.25">
      <c r="A34" s="105"/>
      <c r="B34" s="364"/>
      <c r="C34" s="131" t="s">
        <v>242</v>
      </c>
      <c r="D34" s="343" t="s">
        <v>174</v>
      </c>
      <c r="E34" s="132">
        <v>1</v>
      </c>
      <c r="F34" s="51"/>
      <c r="G34" s="52"/>
      <c r="H34" s="367"/>
      <c r="I34" s="49"/>
    </row>
    <row r="35" spans="1:9" s="48" customFormat="1" ht="30.75" customHeight="1" x14ac:dyDescent="0.25">
      <c r="A35" s="105"/>
      <c r="B35" s="365"/>
      <c r="C35" s="131" t="s">
        <v>243</v>
      </c>
      <c r="D35" s="344"/>
      <c r="E35" s="132">
        <v>1</v>
      </c>
      <c r="F35" s="51"/>
      <c r="G35" s="52"/>
      <c r="H35" s="368"/>
      <c r="I35" s="49"/>
    </row>
    <row r="36" spans="1:9" s="48" customFormat="1" ht="30.75" customHeight="1" x14ac:dyDescent="0.25">
      <c r="A36" s="105"/>
      <c r="B36" s="365"/>
      <c r="C36" s="131" t="s">
        <v>244</v>
      </c>
      <c r="D36" s="344"/>
      <c r="E36" s="132">
        <v>1</v>
      </c>
      <c r="F36" s="51"/>
      <c r="G36" s="52"/>
      <c r="H36" s="368"/>
      <c r="I36" s="49"/>
    </row>
    <row r="37" spans="1:9" s="48" customFormat="1" ht="30.75" customHeight="1" x14ac:dyDescent="0.25">
      <c r="A37" s="105"/>
      <c r="B37" s="365"/>
      <c r="C37" s="131" t="s">
        <v>240</v>
      </c>
      <c r="D37" s="344"/>
      <c r="E37" s="132">
        <v>1</v>
      </c>
      <c r="F37" s="51"/>
      <c r="G37" s="52"/>
      <c r="H37" s="368"/>
      <c r="I37" s="49"/>
    </row>
    <row r="38" spans="1:9" s="48" customFormat="1" ht="30.75" customHeight="1" x14ac:dyDescent="0.25">
      <c r="A38" s="105"/>
      <c r="B38" s="366"/>
      <c r="C38" s="131" t="s">
        <v>241</v>
      </c>
      <c r="D38" s="345"/>
      <c r="E38" s="132">
        <v>1</v>
      </c>
      <c r="F38" s="51"/>
      <c r="G38" s="52"/>
      <c r="H38" s="369"/>
      <c r="I38" s="49"/>
    </row>
    <row r="39" spans="1:9" s="48" customFormat="1" ht="30.75" customHeight="1" x14ac:dyDescent="0.25">
      <c r="A39" s="105"/>
      <c r="B39" s="127" t="s">
        <v>245</v>
      </c>
      <c r="C39" s="341" t="str">
        <f>'03 Matrix'!C15</f>
        <v>Noise mitigation</v>
      </c>
      <c r="D39" s="342"/>
      <c r="E39" s="128">
        <f>IF(Sheet1!D17="E", 0,SUM(E40))</f>
        <v>0</v>
      </c>
      <c r="F39" s="128">
        <f>MIN(E39,SUM(F40:F40))</f>
        <v>0</v>
      </c>
      <c r="G39" s="129">
        <f>MIN(E39,SUM(G40:G40))</f>
        <v>0</v>
      </c>
      <c r="H39" s="130"/>
      <c r="I39" s="49"/>
    </row>
    <row r="40" spans="1:9" s="48" customFormat="1" ht="104.25" customHeight="1" x14ac:dyDescent="0.25">
      <c r="A40" s="105"/>
      <c r="B40" s="133"/>
      <c r="C40" s="121" t="s">
        <v>246</v>
      </c>
      <c r="D40" s="92" t="s">
        <v>174</v>
      </c>
      <c r="E40" s="69" t="s">
        <v>358</v>
      </c>
      <c r="F40" s="51" t="str">
        <f>IF(E40="NA","NA","")</f>
        <v/>
      </c>
      <c r="G40" s="51" t="str">
        <f>IF(E40="NA","NA","")</f>
        <v/>
      </c>
      <c r="H40" s="91"/>
      <c r="I40" s="49"/>
    </row>
    <row r="41" spans="1:9" s="48" customFormat="1" ht="30.75" customHeight="1" x14ac:dyDescent="0.25">
      <c r="A41" s="105"/>
      <c r="B41" s="127" t="s">
        <v>247</v>
      </c>
      <c r="C41" s="341" t="str">
        <f>'03 Matrix'!C16</f>
        <v>Services for disabled users</v>
      </c>
      <c r="D41" s="342"/>
      <c r="E41" s="128">
        <f>IF(Sheet1!D25=1, 0, SUM('05 Design Assessment Form'!E42:E44))</f>
        <v>0</v>
      </c>
      <c r="F41" s="128">
        <f>MIN(E41,SUM(F42:F44))</f>
        <v>0</v>
      </c>
      <c r="G41" s="128">
        <f>MIN(E41,SUM(G42:G44))</f>
        <v>0</v>
      </c>
      <c r="H41" s="130"/>
      <c r="I41" s="49"/>
    </row>
    <row r="42" spans="1:9" s="48" customFormat="1" ht="31.5" customHeight="1" x14ac:dyDescent="0.25">
      <c r="A42" s="105"/>
      <c r="B42" s="201"/>
      <c r="C42" s="131" t="s">
        <v>248</v>
      </c>
      <c r="D42" s="109" t="s">
        <v>174</v>
      </c>
      <c r="E42" s="69" t="s">
        <v>102</v>
      </c>
      <c r="F42" s="51" t="str">
        <f>IF(E42="NA","NA","")</f>
        <v>NA</v>
      </c>
      <c r="G42" s="51" t="str">
        <f>IF(E42="NA","NA","")</f>
        <v>NA</v>
      </c>
      <c r="H42" s="91"/>
      <c r="I42" s="49"/>
    </row>
    <row r="43" spans="1:9" s="48" customFormat="1" ht="37.5" customHeight="1" x14ac:dyDescent="0.25">
      <c r="A43" s="105"/>
      <c r="B43" s="201"/>
      <c r="C43" s="131" t="s">
        <v>250</v>
      </c>
      <c r="D43" s="109"/>
      <c r="E43" s="69" t="s">
        <v>102</v>
      </c>
      <c r="F43" s="92" t="str">
        <f>IF(E43="NA","NA","")</f>
        <v>NA</v>
      </c>
      <c r="G43" s="65" t="str">
        <f>IF(E43="NA","NA","")</f>
        <v>NA</v>
      </c>
      <c r="H43" s="66"/>
      <c r="I43" s="49"/>
    </row>
    <row r="44" spans="1:9" s="48" customFormat="1" ht="24.75" customHeight="1" x14ac:dyDescent="0.25">
      <c r="A44" s="105"/>
      <c r="B44" s="201"/>
      <c r="C44" s="131" t="s">
        <v>249</v>
      </c>
      <c r="D44" s="109"/>
      <c r="E44" s="69" t="s">
        <v>102</v>
      </c>
      <c r="F44" s="92" t="str">
        <f>IF(E44="NA","NA","")</f>
        <v>NA</v>
      </c>
      <c r="G44" s="65" t="str">
        <f>IF(E44="NA","NA","")</f>
        <v>NA</v>
      </c>
      <c r="H44" s="66"/>
      <c r="I44" s="49"/>
    </row>
    <row r="45" spans="1:9" s="48" customFormat="1" ht="30.75" customHeight="1" x14ac:dyDescent="0.25">
      <c r="A45" s="105"/>
      <c r="B45" s="127" t="s">
        <v>251</v>
      </c>
      <c r="C45" s="341" t="str">
        <f>'03 Matrix'!C17</f>
        <v>Noise control</v>
      </c>
      <c r="D45" s="342"/>
      <c r="E45" s="128">
        <f>IF(Sheet1!D17="E", 0, SUM('05 Design Assessment Form'!E46))</f>
        <v>0</v>
      </c>
      <c r="F45" s="128">
        <f>MIN(E45,SUM(F46:F46))</f>
        <v>0</v>
      </c>
      <c r="G45" s="129">
        <f>MIN(E45,SUM(G46:G46))</f>
        <v>0</v>
      </c>
      <c r="H45" s="130"/>
      <c r="I45" s="49"/>
    </row>
    <row r="46" spans="1:9" s="48" customFormat="1" ht="104.25" customHeight="1" x14ac:dyDescent="0.25">
      <c r="A46" s="105"/>
      <c r="B46" s="133"/>
      <c r="C46" s="121" t="s">
        <v>246</v>
      </c>
      <c r="D46" s="92" t="s">
        <v>174</v>
      </c>
      <c r="E46" s="69" t="s">
        <v>102</v>
      </c>
      <c r="F46" s="51" t="str">
        <f>IF(E46="NA","NA","")</f>
        <v>NA</v>
      </c>
      <c r="G46" s="51" t="str">
        <f>IF(E46="NA","NA","")</f>
        <v>NA</v>
      </c>
      <c r="H46" s="91"/>
      <c r="I46" s="49"/>
    </row>
    <row r="47" spans="1:9" s="48" customFormat="1" ht="30.75" customHeight="1" thickBot="1" x14ac:dyDescent="0.3">
      <c r="A47" s="105"/>
      <c r="B47" s="361" t="s">
        <v>178</v>
      </c>
      <c r="C47" s="362"/>
      <c r="D47" s="363"/>
      <c r="E47" s="134">
        <f>E12+E24+E33+E39+E41+E45</f>
        <v>14</v>
      </c>
      <c r="F47" s="134">
        <f t="shared" ref="F47:G47" si="1">F12+F24+F33+F39+F41+F45</f>
        <v>0</v>
      </c>
      <c r="G47" s="134">
        <f t="shared" si="1"/>
        <v>0</v>
      </c>
      <c r="H47" s="135"/>
      <c r="I47" s="49"/>
    </row>
    <row r="48" spans="1:9" s="48" customFormat="1" ht="30.75" customHeight="1" x14ac:dyDescent="0.25">
      <c r="A48" s="105"/>
      <c r="B48" s="136" t="s">
        <v>106</v>
      </c>
      <c r="C48" s="338" t="str">
        <f>'03 Matrix'!C18</f>
        <v>Pavement technologies</v>
      </c>
      <c r="D48" s="339"/>
      <c r="E48" s="339"/>
      <c r="F48" s="339"/>
      <c r="G48" s="339"/>
      <c r="H48" s="340"/>
      <c r="I48" s="49"/>
    </row>
    <row r="49" spans="1:9" s="48" customFormat="1" ht="30.75" customHeight="1" x14ac:dyDescent="0.25">
      <c r="A49" s="105"/>
      <c r="B49" s="127" t="s">
        <v>252</v>
      </c>
      <c r="C49" s="341" t="str">
        <f>'03 Matrix'!C19</f>
        <v>Existing pavement evaluation</v>
      </c>
      <c r="D49" s="342"/>
      <c r="E49" s="128">
        <f>IF(Sheet1!E38=1,0,3)</f>
        <v>0</v>
      </c>
      <c r="F49" s="128">
        <f>MIN(E49,SUM(F50:F55))</f>
        <v>0</v>
      </c>
      <c r="G49" s="129">
        <f>MIN(E49,SUM(G50:G55))</f>
        <v>0</v>
      </c>
      <c r="H49" s="130"/>
      <c r="I49" s="49"/>
    </row>
    <row r="50" spans="1:9" s="48" customFormat="1" ht="30.75" customHeight="1" x14ac:dyDescent="0.25">
      <c r="A50" s="105"/>
      <c r="B50" s="358"/>
      <c r="C50" s="137" t="s">
        <v>253</v>
      </c>
      <c r="D50" s="343" t="s">
        <v>175</v>
      </c>
      <c r="E50" s="132" t="str">
        <f>IF(Sheet1!E38=1,"NA",1)</f>
        <v>NA</v>
      </c>
      <c r="F50" s="51" t="str">
        <f t="shared" ref="F50:F55" si="2">IF(E50="NA","NA","")</f>
        <v>NA</v>
      </c>
      <c r="G50" s="52" t="str">
        <f t="shared" ref="G50:G55" si="3">IF(E50="NA","NA","")</f>
        <v>NA</v>
      </c>
      <c r="H50" s="367"/>
      <c r="I50" s="49"/>
    </row>
    <row r="51" spans="1:9" s="48" customFormat="1" ht="30.75" customHeight="1" x14ac:dyDescent="0.25">
      <c r="A51" s="105"/>
      <c r="B51" s="359"/>
      <c r="C51" s="137" t="s">
        <v>254</v>
      </c>
      <c r="D51" s="344"/>
      <c r="E51" s="132" t="str">
        <f>IF(Sheet1!E38=1,"NA",1)</f>
        <v>NA</v>
      </c>
      <c r="F51" s="51" t="str">
        <f t="shared" si="2"/>
        <v>NA</v>
      </c>
      <c r="G51" s="52" t="str">
        <f t="shared" si="3"/>
        <v>NA</v>
      </c>
      <c r="H51" s="368"/>
      <c r="I51" s="49"/>
    </row>
    <row r="52" spans="1:9" s="48" customFormat="1" ht="30.75" customHeight="1" x14ac:dyDescent="0.25">
      <c r="A52" s="105"/>
      <c r="B52" s="359"/>
      <c r="C52" s="137" t="s">
        <v>255</v>
      </c>
      <c r="D52" s="344"/>
      <c r="E52" s="132" t="str">
        <f>IF(Sheet1!E38=1,"NA",1)</f>
        <v>NA</v>
      </c>
      <c r="F52" s="51" t="str">
        <f t="shared" si="2"/>
        <v>NA</v>
      </c>
      <c r="G52" s="52" t="str">
        <f t="shared" si="3"/>
        <v>NA</v>
      </c>
      <c r="H52" s="368"/>
      <c r="I52" s="49"/>
    </row>
    <row r="53" spans="1:9" s="48" customFormat="1" ht="30.75" customHeight="1" x14ac:dyDescent="0.25">
      <c r="A53" s="105"/>
      <c r="B53" s="359"/>
      <c r="C53" s="137" t="s">
        <v>256</v>
      </c>
      <c r="D53" s="344"/>
      <c r="E53" s="132" t="str">
        <f>IF(Sheet1!E38=1,"NA",1)</f>
        <v>NA</v>
      </c>
      <c r="F53" s="51" t="str">
        <f t="shared" si="2"/>
        <v>NA</v>
      </c>
      <c r="G53" s="52" t="str">
        <f t="shared" si="3"/>
        <v>NA</v>
      </c>
      <c r="H53" s="368"/>
      <c r="I53" s="49"/>
    </row>
    <row r="54" spans="1:9" s="48" customFormat="1" ht="30.75" customHeight="1" x14ac:dyDescent="0.25">
      <c r="A54" s="105"/>
      <c r="B54" s="359"/>
      <c r="C54" s="137" t="s">
        <v>257</v>
      </c>
      <c r="D54" s="344"/>
      <c r="E54" s="132" t="str">
        <f>IF(Sheet1!E38=1,"NA",1)</f>
        <v>NA</v>
      </c>
      <c r="F54" s="51" t="str">
        <f t="shared" si="2"/>
        <v>NA</v>
      </c>
      <c r="G54" s="52" t="str">
        <f t="shared" si="3"/>
        <v>NA</v>
      </c>
      <c r="H54" s="368"/>
      <c r="I54" s="49"/>
    </row>
    <row r="55" spans="1:9" s="48" customFormat="1" ht="30.75" customHeight="1" x14ac:dyDescent="0.25">
      <c r="A55" s="105"/>
      <c r="B55" s="360"/>
      <c r="C55" s="137" t="s">
        <v>258</v>
      </c>
      <c r="D55" s="345"/>
      <c r="E55" s="132" t="str">
        <f>IF(Sheet1!E38=1,"NA",1)</f>
        <v>NA</v>
      </c>
      <c r="F55" s="51" t="str">
        <f t="shared" si="2"/>
        <v>NA</v>
      </c>
      <c r="G55" s="52" t="str">
        <f t="shared" si="3"/>
        <v>NA</v>
      </c>
      <c r="H55" s="369"/>
      <c r="I55" s="49"/>
    </row>
    <row r="56" spans="1:9" s="48" customFormat="1" ht="30.75" customHeight="1" x14ac:dyDescent="0.25">
      <c r="A56" s="105"/>
      <c r="B56" s="127" t="s">
        <v>259</v>
      </c>
      <c r="C56" s="341" t="str">
        <f>'03 Matrix'!C20</f>
        <v>Permeable pavement</v>
      </c>
      <c r="D56" s="342"/>
      <c r="E56" s="128">
        <v>2</v>
      </c>
      <c r="F56" s="128">
        <f>MIN(E56,SUM(F57:F59))</f>
        <v>0</v>
      </c>
      <c r="G56" s="129">
        <f>MIN(E56,SUM(G57:G59))</f>
        <v>0</v>
      </c>
      <c r="H56" s="130"/>
      <c r="I56" s="49"/>
    </row>
    <row r="57" spans="1:9" s="48" customFormat="1" ht="30.75" customHeight="1" x14ac:dyDescent="0.25">
      <c r="A57" s="105"/>
      <c r="B57" s="364"/>
      <c r="C57" s="137" t="s">
        <v>260</v>
      </c>
      <c r="D57" s="343" t="s">
        <v>174</v>
      </c>
      <c r="E57" s="132">
        <v>1</v>
      </c>
      <c r="F57" s="51"/>
      <c r="G57" s="52"/>
      <c r="H57" s="367"/>
      <c r="I57" s="49"/>
    </row>
    <row r="58" spans="1:9" s="48" customFormat="1" ht="30.75" customHeight="1" x14ac:dyDescent="0.25">
      <c r="A58" s="105"/>
      <c r="B58" s="365"/>
      <c r="C58" s="137" t="s">
        <v>261</v>
      </c>
      <c r="D58" s="344"/>
      <c r="E58" s="132">
        <v>1</v>
      </c>
      <c r="F58" s="51"/>
      <c r="G58" s="52"/>
      <c r="H58" s="368"/>
      <c r="I58" s="49"/>
    </row>
    <row r="59" spans="1:9" s="48" customFormat="1" ht="46.5" customHeight="1" x14ac:dyDescent="0.25">
      <c r="A59" s="105"/>
      <c r="B59" s="366"/>
      <c r="C59" s="137" t="s">
        <v>262</v>
      </c>
      <c r="D59" s="345"/>
      <c r="E59" s="132">
        <v>1</v>
      </c>
      <c r="F59" s="51"/>
      <c r="G59" s="52"/>
      <c r="H59" s="369"/>
      <c r="I59" s="49"/>
    </row>
    <row r="60" spans="1:9" s="48" customFormat="1" ht="30.75" customHeight="1" x14ac:dyDescent="0.25">
      <c r="A60" s="105"/>
      <c r="B60" s="127" t="s">
        <v>263</v>
      </c>
      <c r="C60" s="341" t="str">
        <f>'03 Matrix'!C21</f>
        <v>Pavement performance tracking</v>
      </c>
      <c r="D60" s="342"/>
      <c r="E60" s="128">
        <f>SUM(E61)</f>
        <v>0</v>
      </c>
      <c r="F60" s="128">
        <f t="shared" ref="F60:G60" si="4">SUM(F61)</f>
        <v>0</v>
      </c>
      <c r="G60" s="128">
        <f t="shared" si="4"/>
        <v>0</v>
      </c>
      <c r="H60" s="130"/>
      <c r="I60" s="49"/>
    </row>
    <row r="61" spans="1:9" s="48" customFormat="1" ht="290.25" customHeight="1" x14ac:dyDescent="0.25">
      <c r="A61" s="105"/>
      <c r="B61" s="138"/>
      <c r="C61" s="139" t="s">
        <v>264</v>
      </c>
      <c r="D61" s="140" t="s">
        <v>179</v>
      </c>
      <c r="E61" s="132" t="s">
        <v>102</v>
      </c>
      <c r="F61" s="51" t="s">
        <v>102</v>
      </c>
      <c r="G61" s="51" t="s">
        <v>102</v>
      </c>
      <c r="H61" s="73"/>
      <c r="I61" s="49"/>
    </row>
    <row r="62" spans="1:9" s="48" customFormat="1" ht="30.75" customHeight="1" x14ac:dyDescent="0.25">
      <c r="A62" s="105"/>
      <c r="B62" s="127" t="s">
        <v>265</v>
      </c>
      <c r="C62" s="341" t="str">
        <f>'03 Matrix'!C22</f>
        <v>Pavement design life</v>
      </c>
      <c r="D62" s="342"/>
      <c r="E62" s="128">
        <v>7</v>
      </c>
      <c r="F62" s="128">
        <f>MIN($E$65,SUM(F63:F66))</f>
        <v>0</v>
      </c>
      <c r="G62" s="129">
        <f>MIN($E$65,SUM(G63:G66))</f>
        <v>0</v>
      </c>
      <c r="H62" s="130"/>
      <c r="I62" s="49"/>
    </row>
    <row r="63" spans="1:9" s="48" customFormat="1" ht="30.75" customHeight="1" x14ac:dyDescent="0.25">
      <c r="A63" s="105"/>
      <c r="B63" s="364"/>
      <c r="C63" s="137" t="s">
        <v>266</v>
      </c>
      <c r="D63" s="343" t="s">
        <v>174</v>
      </c>
      <c r="E63" s="132">
        <v>1</v>
      </c>
      <c r="F63" s="51"/>
      <c r="G63" s="52"/>
      <c r="H63" s="367"/>
      <c r="I63" s="49"/>
    </row>
    <row r="64" spans="1:9" s="48" customFormat="1" ht="30.75" customHeight="1" x14ac:dyDescent="0.25">
      <c r="A64" s="105"/>
      <c r="B64" s="365"/>
      <c r="C64" s="139" t="s">
        <v>320</v>
      </c>
      <c r="D64" s="344"/>
      <c r="E64" s="132">
        <v>4</v>
      </c>
      <c r="F64" s="373"/>
      <c r="G64" s="373"/>
      <c r="H64" s="368"/>
      <c r="I64" s="49"/>
    </row>
    <row r="65" spans="1:9" s="48" customFormat="1" ht="41.25" customHeight="1" x14ac:dyDescent="0.25">
      <c r="A65" s="105"/>
      <c r="B65" s="365"/>
      <c r="C65" s="139" t="s">
        <v>319</v>
      </c>
      <c r="D65" s="344"/>
      <c r="E65" s="132">
        <v>3</v>
      </c>
      <c r="F65" s="374"/>
      <c r="G65" s="374"/>
      <c r="H65" s="368"/>
      <c r="I65" s="49"/>
    </row>
    <row r="66" spans="1:9" s="48" customFormat="1" ht="30.75" customHeight="1" x14ac:dyDescent="0.25">
      <c r="A66" s="105"/>
      <c r="B66" s="365"/>
      <c r="C66" s="137" t="s">
        <v>267</v>
      </c>
      <c r="D66" s="344"/>
      <c r="E66" s="132">
        <v>2</v>
      </c>
      <c r="F66" s="51"/>
      <c r="G66" s="52"/>
      <c r="H66" s="369"/>
      <c r="I66" s="49"/>
    </row>
    <row r="67" spans="1:9" s="48" customFormat="1" ht="30.75" customHeight="1" thickBot="1" x14ac:dyDescent="0.3">
      <c r="A67" s="105"/>
      <c r="B67" s="370" t="s">
        <v>180</v>
      </c>
      <c r="C67" s="371"/>
      <c r="D67" s="372"/>
      <c r="E67" s="141">
        <f>E49+E56+E60+E62</f>
        <v>9</v>
      </c>
      <c r="F67" s="141">
        <f t="shared" ref="F67:G67" si="5">F49+F56+F60+F62</f>
        <v>0</v>
      </c>
      <c r="G67" s="141">
        <f t="shared" si="5"/>
        <v>0</v>
      </c>
      <c r="H67" s="142"/>
      <c r="I67" s="49"/>
    </row>
    <row r="68" spans="1:9" s="48" customFormat="1" ht="30.75" customHeight="1" x14ac:dyDescent="0.25">
      <c r="A68" s="105"/>
      <c r="B68" s="136" t="s">
        <v>112</v>
      </c>
      <c r="C68" s="338" t="str">
        <f>'03 Matrix'!C23</f>
        <v>Environmental and Water</v>
      </c>
      <c r="D68" s="339"/>
      <c r="E68" s="339"/>
      <c r="F68" s="339"/>
      <c r="G68" s="375"/>
      <c r="H68" s="143"/>
      <c r="I68" s="49"/>
    </row>
    <row r="69" spans="1:9" s="48" customFormat="1" ht="30.75" customHeight="1" x14ac:dyDescent="0.25">
      <c r="A69" s="105"/>
      <c r="B69" s="127" t="s">
        <v>268</v>
      </c>
      <c r="C69" s="341" t="str">
        <f>'03 Matrix'!C24</f>
        <v>Enviromental Management System (EMS)</v>
      </c>
      <c r="D69" s="342"/>
      <c r="E69" s="128">
        <v>1</v>
      </c>
      <c r="F69" s="106">
        <f>MIN(E69,SUM(F70))</f>
        <v>0</v>
      </c>
      <c r="G69" s="107">
        <f>MIN(E69,SUM(G70))</f>
        <v>0</v>
      </c>
      <c r="H69" s="108"/>
      <c r="I69" s="49"/>
    </row>
    <row r="70" spans="1:9" s="48" customFormat="1" ht="30.75" customHeight="1" x14ac:dyDescent="0.25">
      <c r="A70" s="105"/>
      <c r="B70" s="146"/>
      <c r="C70" s="137" t="s">
        <v>269</v>
      </c>
      <c r="D70" s="132" t="s">
        <v>177</v>
      </c>
      <c r="E70" s="132">
        <v>1</v>
      </c>
      <c r="F70" s="51"/>
      <c r="G70" s="52"/>
      <c r="H70" s="91"/>
      <c r="I70" s="49"/>
    </row>
    <row r="71" spans="1:9" s="48" customFormat="1" ht="30.75" customHeight="1" x14ac:dyDescent="0.25">
      <c r="A71" s="105"/>
      <c r="B71" s="127" t="s">
        <v>270</v>
      </c>
      <c r="C71" s="341" t="str">
        <f>'03 Matrix'!C25</f>
        <v>Stormwater management</v>
      </c>
      <c r="D71" s="342"/>
      <c r="E71" s="128">
        <v>2</v>
      </c>
      <c r="F71" s="128">
        <f>MIN(E71,SUM(F72:F73))</f>
        <v>0</v>
      </c>
      <c r="G71" s="129">
        <f>MIN(E71,SUM(G72:G73))</f>
        <v>0</v>
      </c>
      <c r="H71" s="130"/>
      <c r="I71" s="49"/>
    </row>
    <row r="72" spans="1:9" s="48" customFormat="1" ht="54.75" customHeight="1" x14ac:dyDescent="0.25">
      <c r="A72" s="105"/>
      <c r="B72" s="146"/>
      <c r="C72" s="137" t="s">
        <v>271</v>
      </c>
      <c r="D72" s="343" t="s">
        <v>181</v>
      </c>
      <c r="E72" s="132">
        <v>1</v>
      </c>
      <c r="F72" s="51"/>
      <c r="G72" s="52"/>
      <c r="H72" s="346"/>
      <c r="I72" s="49"/>
    </row>
    <row r="73" spans="1:9" s="48" customFormat="1" ht="30.75" customHeight="1" x14ac:dyDescent="0.25">
      <c r="A73" s="105"/>
      <c r="B73" s="146"/>
      <c r="C73" s="137" t="s">
        <v>272</v>
      </c>
      <c r="D73" s="345"/>
      <c r="E73" s="132">
        <v>1</v>
      </c>
      <c r="F73" s="51"/>
      <c r="G73" s="52"/>
      <c r="H73" s="348"/>
      <c r="I73" s="49"/>
    </row>
    <row r="74" spans="1:9" s="48" customFormat="1" ht="30.75" customHeight="1" x14ac:dyDescent="0.25">
      <c r="A74" s="105"/>
      <c r="B74" s="127" t="s">
        <v>273</v>
      </c>
      <c r="C74" s="341" t="str">
        <f>'03 Matrix'!C26</f>
        <v>Ecological connectivity (Elective Criteria)</v>
      </c>
      <c r="D74" s="342"/>
      <c r="E74" s="128">
        <f>SUM(E75)</f>
        <v>0</v>
      </c>
      <c r="F74" s="128">
        <f>MIN(E74,SUM(F75:F75))</f>
        <v>0</v>
      </c>
      <c r="G74" s="129">
        <f>MIN(E74,SUM(G75:G75))</f>
        <v>0</v>
      </c>
      <c r="H74" s="130"/>
      <c r="I74" s="49"/>
    </row>
    <row r="75" spans="1:9" s="48" customFormat="1" ht="111.75" customHeight="1" x14ac:dyDescent="0.25">
      <c r="A75" s="105"/>
      <c r="B75" s="146"/>
      <c r="C75" s="139" t="s">
        <v>321</v>
      </c>
      <c r="D75" s="92" t="s">
        <v>181</v>
      </c>
      <c r="E75" s="69" t="s">
        <v>102</v>
      </c>
      <c r="F75" s="51" t="str">
        <f>IF(E75="NA","NA","")</f>
        <v>NA</v>
      </c>
      <c r="G75" s="51" t="str">
        <f>IF(E75="NA","NA","")</f>
        <v>NA</v>
      </c>
      <c r="H75" s="74"/>
      <c r="I75" s="49"/>
    </row>
    <row r="76" spans="1:9" s="48" customFormat="1" ht="30.75" customHeight="1" thickBot="1" x14ac:dyDescent="0.3">
      <c r="A76" s="105"/>
      <c r="B76" s="376" t="s">
        <v>182</v>
      </c>
      <c r="C76" s="377"/>
      <c r="D76" s="378"/>
      <c r="E76" s="134">
        <f>E69+E71+E74</f>
        <v>3</v>
      </c>
      <c r="F76" s="134">
        <f>F69+F71+F74</f>
        <v>0</v>
      </c>
      <c r="G76" s="134">
        <f>G69+G71+G74</f>
        <v>0</v>
      </c>
      <c r="H76" s="135"/>
      <c r="I76" s="49"/>
    </row>
    <row r="77" spans="1:9" s="48" customFormat="1" ht="30.75" customHeight="1" x14ac:dyDescent="0.25">
      <c r="A77" s="105"/>
      <c r="B77" s="126" t="s">
        <v>118</v>
      </c>
      <c r="C77" s="338" t="s">
        <v>183</v>
      </c>
      <c r="D77" s="339"/>
      <c r="E77" s="339"/>
      <c r="F77" s="339"/>
      <c r="G77" s="339"/>
      <c r="H77" s="340"/>
      <c r="I77" s="49"/>
    </row>
    <row r="78" spans="1:9" s="48" customFormat="1" ht="30.75" customHeight="1" x14ac:dyDescent="0.25">
      <c r="A78" s="105"/>
      <c r="B78" s="147" t="s">
        <v>275</v>
      </c>
      <c r="C78" s="341" t="str">
        <f>'03 Matrix'!C28</f>
        <v>Safety audit</v>
      </c>
      <c r="D78" s="342"/>
      <c r="E78" s="128">
        <v>5</v>
      </c>
      <c r="F78" s="128">
        <f>MIN(E78,SUM(F79:F79))</f>
        <v>0</v>
      </c>
      <c r="G78" s="129">
        <f>MIN(E78,SUM(G79:G79))</f>
        <v>0</v>
      </c>
      <c r="H78" s="130"/>
      <c r="I78" s="49"/>
    </row>
    <row r="79" spans="1:9" s="48" customFormat="1" ht="30.75" customHeight="1" x14ac:dyDescent="0.25">
      <c r="A79" s="105"/>
      <c r="B79" s="146"/>
      <c r="C79" s="137" t="s">
        <v>293</v>
      </c>
      <c r="D79" s="140" t="s">
        <v>174</v>
      </c>
      <c r="E79" s="132">
        <v>5</v>
      </c>
      <c r="F79" s="51"/>
      <c r="G79" s="52"/>
      <c r="H79" s="89"/>
      <c r="I79" s="49"/>
    </row>
    <row r="80" spans="1:9" s="48" customFormat="1" ht="30.75" customHeight="1" x14ac:dyDescent="0.25">
      <c r="A80" s="105"/>
      <c r="B80" s="147" t="s">
        <v>274</v>
      </c>
      <c r="C80" s="341" t="str">
        <f>'03 Matrix'!C29</f>
        <v>Scenic views</v>
      </c>
      <c r="D80" s="342"/>
      <c r="E80" s="128">
        <f>SUM(E81)</f>
        <v>0</v>
      </c>
      <c r="F80" s="128">
        <f>MIN(E80,SUM(F81:F81))</f>
        <v>0</v>
      </c>
      <c r="G80" s="129">
        <f>MIN(E80,SUM(G81:G81))</f>
        <v>0</v>
      </c>
      <c r="H80" s="130"/>
      <c r="I80" s="49"/>
    </row>
    <row r="81" spans="1:9" s="48" customFormat="1" ht="30.75" customHeight="1" x14ac:dyDescent="0.25">
      <c r="A81" s="105"/>
      <c r="B81" s="146"/>
      <c r="C81" s="137" t="s">
        <v>276</v>
      </c>
      <c r="D81" s="92" t="s">
        <v>174</v>
      </c>
      <c r="E81" s="69" t="s">
        <v>102</v>
      </c>
      <c r="F81" s="51" t="str">
        <f>IF(E81="NA","NA","")</f>
        <v>NA</v>
      </c>
      <c r="G81" s="51" t="str">
        <f>IF(E81="NA","NA","")</f>
        <v>NA</v>
      </c>
      <c r="H81" s="74"/>
      <c r="I81" s="49"/>
    </row>
    <row r="82" spans="1:9" s="48" customFormat="1" ht="30.75" customHeight="1" x14ac:dyDescent="0.25">
      <c r="A82" s="105"/>
      <c r="B82" s="147" t="s">
        <v>277</v>
      </c>
      <c r="C82" s="341" t="str">
        <f>'03 Matrix'!C30</f>
        <v xml:space="preserve">Pedestrian access </v>
      </c>
      <c r="D82" s="342"/>
      <c r="E82" s="128">
        <f>IF(Sheet1!D25=1, 0, 2)</f>
        <v>2</v>
      </c>
      <c r="F82" s="128">
        <f>MIN(E82,SUM(F83:F86))</f>
        <v>0</v>
      </c>
      <c r="G82" s="129">
        <f>MIN(E82,SUM(G83:G86))</f>
        <v>0</v>
      </c>
      <c r="H82" s="130"/>
      <c r="I82" s="49"/>
    </row>
    <row r="83" spans="1:9" s="48" customFormat="1" ht="30.75" customHeight="1" x14ac:dyDescent="0.25">
      <c r="A83" s="105"/>
      <c r="B83" s="381"/>
      <c r="C83" s="137" t="s">
        <v>279</v>
      </c>
      <c r="D83" s="92" t="s">
        <v>174</v>
      </c>
      <c r="E83" s="153">
        <f>IF(Sheet1!D25=1,"NA",1)</f>
        <v>1</v>
      </c>
      <c r="F83" s="51" t="str">
        <f>IF(E83="NA","NA","")</f>
        <v/>
      </c>
      <c r="G83" s="51" t="str">
        <f>IF(E83="NA","NA","")</f>
        <v/>
      </c>
      <c r="H83" s="74"/>
      <c r="I83" s="49"/>
    </row>
    <row r="84" spans="1:9" s="48" customFormat="1" ht="30.75" customHeight="1" x14ac:dyDescent="0.25">
      <c r="A84" s="105"/>
      <c r="B84" s="382"/>
      <c r="C84" s="137" t="s">
        <v>280</v>
      </c>
      <c r="D84" s="92" t="s">
        <v>174</v>
      </c>
      <c r="E84" s="153">
        <f>IF(Sheet1!D25=1,"NA",1)</f>
        <v>1</v>
      </c>
      <c r="F84" s="51" t="str">
        <f>IF(E84="NA","NA","")</f>
        <v/>
      </c>
      <c r="G84" s="51" t="str">
        <f>IF(E84="NA","NA","")</f>
        <v/>
      </c>
      <c r="H84" s="74"/>
      <c r="I84" s="49"/>
    </row>
    <row r="85" spans="1:9" s="48" customFormat="1" ht="30.75" customHeight="1" x14ac:dyDescent="0.25">
      <c r="A85" s="105"/>
      <c r="B85" s="382"/>
      <c r="C85" s="137" t="s">
        <v>281</v>
      </c>
      <c r="D85" s="92" t="s">
        <v>174</v>
      </c>
      <c r="E85" s="153">
        <f>IF(Sheet1!D25=1,"NA",1)</f>
        <v>1</v>
      </c>
      <c r="F85" s="51" t="str">
        <f>IF(E85="NA","NA","")</f>
        <v/>
      </c>
      <c r="G85" s="51" t="str">
        <f>IF(E85="NA","NA","")</f>
        <v/>
      </c>
      <c r="H85" s="74"/>
      <c r="I85" s="49"/>
    </row>
    <row r="86" spans="1:9" s="48" customFormat="1" ht="30.75" customHeight="1" x14ac:dyDescent="0.25">
      <c r="A86" s="105"/>
      <c r="B86" s="383"/>
      <c r="C86" s="137" t="s">
        <v>282</v>
      </c>
      <c r="D86" s="92" t="s">
        <v>174</v>
      </c>
      <c r="E86" s="153">
        <f>IF(Sheet1!D25=1,"NA",1)</f>
        <v>1</v>
      </c>
      <c r="F86" s="51" t="str">
        <f>IF(E86="NA","NA","")</f>
        <v/>
      </c>
      <c r="G86" s="51" t="str">
        <f>IF(E86="NA","NA","")</f>
        <v/>
      </c>
      <c r="H86" s="74"/>
      <c r="I86" s="49"/>
    </row>
    <row r="87" spans="1:9" s="48" customFormat="1" ht="30.75" customHeight="1" x14ac:dyDescent="0.25">
      <c r="A87" s="105"/>
      <c r="B87" s="154" t="s">
        <v>283</v>
      </c>
      <c r="C87" s="379" t="str">
        <f>'03 Matrix'!C31</f>
        <v xml:space="preserve">Motorcycle lane </v>
      </c>
      <c r="D87" s="380"/>
      <c r="E87" s="128">
        <f>IF(Sheet1!F6="E", 0,MIN(2,SUM(E88:E91)))</f>
        <v>0</v>
      </c>
      <c r="F87" s="128">
        <f>MIN(E87,SUM(F88:F91))</f>
        <v>0</v>
      </c>
      <c r="G87" s="129">
        <f>MIN(E87,SUM(G88:G91))</f>
        <v>0</v>
      </c>
      <c r="H87" s="155"/>
      <c r="I87" s="49"/>
    </row>
    <row r="88" spans="1:9" s="48" customFormat="1" ht="30.75" customHeight="1" x14ac:dyDescent="0.25">
      <c r="A88" s="105"/>
      <c r="B88" s="364"/>
      <c r="C88" s="137" t="s">
        <v>284</v>
      </c>
      <c r="D88" s="92" t="s">
        <v>174</v>
      </c>
      <c r="E88" s="69" t="s">
        <v>102</v>
      </c>
      <c r="F88" s="51" t="str">
        <f>IF(E88="NA","NA","")</f>
        <v>NA</v>
      </c>
      <c r="G88" s="51" t="str">
        <f>IF(E88="NA","NA","")</f>
        <v>NA</v>
      </c>
      <c r="H88" s="74"/>
      <c r="I88" s="49"/>
    </row>
    <row r="89" spans="1:9" s="48" customFormat="1" ht="30.75" customHeight="1" x14ac:dyDescent="0.25">
      <c r="A89" s="105"/>
      <c r="B89" s="365"/>
      <c r="C89" s="137" t="s">
        <v>285</v>
      </c>
      <c r="D89" s="92" t="s">
        <v>174</v>
      </c>
      <c r="E89" s="69" t="s">
        <v>102</v>
      </c>
      <c r="F89" s="51" t="str">
        <f>IF(E89="NA","NA","")</f>
        <v>NA</v>
      </c>
      <c r="G89" s="51" t="str">
        <f>IF(E89="NA","NA","")</f>
        <v>NA</v>
      </c>
      <c r="H89" s="74"/>
      <c r="I89" s="49"/>
    </row>
    <row r="90" spans="1:9" s="48" customFormat="1" ht="30.75" customHeight="1" x14ac:dyDescent="0.25">
      <c r="A90" s="105"/>
      <c r="B90" s="365"/>
      <c r="C90" s="137" t="s">
        <v>287</v>
      </c>
      <c r="D90" s="92" t="s">
        <v>174</v>
      </c>
      <c r="E90" s="69" t="s">
        <v>102</v>
      </c>
      <c r="F90" s="51" t="str">
        <f>IF(E90="NA","NA","")</f>
        <v>NA</v>
      </c>
      <c r="G90" s="51" t="str">
        <f>IF(E90="NA","NA","")</f>
        <v>NA</v>
      </c>
      <c r="H90" s="74"/>
      <c r="I90" s="49"/>
    </row>
    <row r="91" spans="1:9" s="48" customFormat="1" ht="30.75" customHeight="1" x14ac:dyDescent="0.25">
      <c r="A91" s="105"/>
      <c r="B91" s="366"/>
      <c r="C91" s="137" t="s">
        <v>288</v>
      </c>
      <c r="D91" s="92" t="s">
        <v>174</v>
      </c>
      <c r="E91" s="69" t="s">
        <v>102</v>
      </c>
      <c r="F91" s="51" t="str">
        <f>IF(E91="NA","NA","")</f>
        <v>NA</v>
      </c>
      <c r="G91" s="51" t="str">
        <f>IF(E91="NA","NA","")</f>
        <v>NA</v>
      </c>
      <c r="H91" s="74"/>
      <c r="I91" s="49"/>
    </row>
    <row r="92" spans="1:9" s="48" customFormat="1" ht="30.75" customHeight="1" x14ac:dyDescent="0.25">
      <c r="A92" s="105"/>
      <c r="B92" s="154" t="s">
        <v>286</v>
      </c>
      <c r="C92" s="379" t="str">
        <f>'03 Matrix'!C32</f>
        <v xml:space="preserve">Access to rest area </v>
      </c>
      <c r="D92" s="380"/>
      <c r="E92" s="128">
        <f>IF(Sheet1!E25=1, 0, SUM('05 Design Assessment Form'!E93))</f>
        <v>0</v>
      </c>
      <c r="F92" s="128">
        <f>MIN(E92,SUM(F93:F93))</f>
        <v>0</v>
      </c>
      <c r="G92" s="129">
        <f>MIN(E92,SUM(G93:G93))</f>
        <v>0</v>
      </c>
      <c r="H92" s="155"/>
      <c r="I92" s="49"/>
    </row>
    <row r="93" spans="1:9" s="48" customFormat="1" ht="30.75" customHeight="1" x14ac:dyDescent="0.25">
      <c r="A93" s="105"/>
      <c r="B93" s="146"/>
      <c r="C93" s="137" t="s">
        <v>289</v>
      </c>
      <c r="D93" s="92" t="s">
        <v>174</v>
      </c>
      <c r="E93" s="69" t="s">
        <v>102</v>
      </c>
      <c r="F93" s="51" t="str">
        <f>IF(E93="NA","NA","")</f>
        <v>NA</v>
      </c>
      <c r="G93" s="51" t="str">
        <f>IF(E93="NA","NA","")</f>
        <v>NA</v>
      </c>
      <c r="H93" s="74"/>
      <c r="I93" s="49"/>
    </row>
    <row r="94" spans="1:9" s="48" customFormat="1" ht="30.75" customHeight="1" x14ac:dyDescent="0.25">
      <c r="A94" s="105"/>
      <c r="B94" s="154" t="s">
        <v>290</v>
      </c>
      <c r="C94" s="379" t="str">
        <f>'03 Matrix'!C33</f>
        <v xml:space="preserve">Cycle track </v>
      </c>
      <c r="D94" s="380"/>
      <c r="E94" s="128">
        <f>SUM(E95:E96)</f>
        <v>0</v>
      </c>
      <c r="F94" s="128">
        <f>MIN(E94,SUM(F95:F96))</f>
        <v>0</v>
      </c>
      <c r="G94" s="129">
        <f>MIN(E94,SUM(G95:G96))</f>
        <v>0</v>
      </c>
      <c r="H94" s="155"/>
      <c r="I94" s="49"/>
    </row>
    <row r="95" spans="1:9" s="86" customFormat="1" ht="50.25" customHeight="1" x14ac:dyDescent="0.25">
      <c r="A95" s="110"/>
      <c r="B95" s="384"/>
      <c r="C95" s="156" t="s">
        <v>291</v>
      </c>
      <c r="D95" s="202"/>
      <c r="E95" s="157" t="str">
        <f>IF(Sheet1!F6="D",1,"NA")</f>
        <v>NA</v>
      </c>
      <c r="F95" s="111" t="str">
        <f>IF(E95="NA","NA","")</f>
        <v>NA</v>
      </c>
      <c r="G95" s="111" t="str">
        <f>IF(E95="NA","NA","")</f>
        <v>NA</v>
      </c>
      <c r="H95" s="112"/>
      <c r="I95" s="85"/>
    </row>
    <row r="96" spans="1:9" s="48" customFormat="1" ht="60.75" customHeight="1" x14ac:dyDescent="0.25">
      <c r="A96" s="105"/>
      <c r="B96" s="385"/>
      <c r="C96" s="137" t="s">
        <v>292</v>
      </c>
      <c r="D96" s="140" t="s">
        <v>174</v>
      </c>
      <c r="E96" s="153" t="str">
        <f>IF(Sheet1!F6="D",2,"NA")</f>
        <v>NA</v>
      </c>
      <c r="F96" s="51" t="str">
        <f>IF(E96="NA","NA","")</f>
        <v>NA</v>
      </c>
      <c r="G96" s="51" t="str">
        <f>IF(E96="NA","NA","")</f>
        <v>NA</v>
      </c>
      <c r="H96" s="74"/>
      <c r="I96" s="49"/>
    </row>
    <row r="97" spans="1:9" s="48" customFormat="1" ht="30.75" customHeight="1" thickBot="1" x14ac:dyDescent="0.3">
      <c r="A97" s="105"/>
      <c r="B97" s="370" t="s">
        <v>184</v>
      </c>
      <c r="C97" s="371"/>
      <c r="D97" s="372"/>
      <c r="E97" s="158">
        <f>E78+E80+E82+E87+E92+E94</f>
        <v>7</v>
      </c>
      <c r="F97" s="158">
        <f t="shared" ref="F97:G97" si="6">F78+F80+F82+F87+F92+F94</f>
        <v>0</v>
      </c>
      <c r="G97" s="158">
        <f t="shared" si="6"/>
        <v>0</v>
      </c>
      <c r="H97" s="159"/>
      <c r="I97" s="49"/>
    </row>
    <row r="98" spans="1:9" s="48" customFormat="1" ht="30.75" customHeight="1" x14ac:dyDescent="0.25">
      <c r="A98" s="105"/>
      <c r="B98" s="136" t="s">
        <v>127</v>
      </c>
      <c r="C98" s="338" t="s">
        <v>294</v>
      </c>
      <c r="D98" s="339"/>
      <c r="E98" s="339"/>
      <c r="F98" s="339"/>
      <c r="G98" s="339"/>
      <c r="H98" s="340"/>
      <c r="I98" s="49"/>
    </row>
    <row r="99" spans="1:9" s="48" customFormat="1" ht="30.75" customHeight="1" x14ac:dyDescent="0.25">
      <c r="A99" s="105"/>
      <c r="B99" s="127" t="s">
        <v>295</v>
      </c>
      <c r="C99" s="341" t="str">
        <f>'03 Matrix'!C42</f>
        <v xml:space="preserve">Requirements for road work design </v>
      </c>
      <c r="D99" s="342"/>
      <c r="E99" s="128">
        <v>0</v>
      </c>
      <c r="F99" s="128">
        <f>MIN(E99,SUM(F100))</f>
        <v>0</v>
      </c>
      <c r="G99" s="129">
        <f>MIN(E99,SUM(G100))</f>
        <v>0</v>
      </c>
      <c r="H99" s="130"/>
      <c r="I99" s="49"/>
    </row>
    <row r="100" spans="1:9" s="48" customFormat="1" ht="30.75" customHeight="1" x14ac:dyDescent="0.25">
      <c r="A100" s="105"/>
      <c r="B100" s="138"/>
      <c r="C100" s="137" t="s">
        <v>296</v>
      </c>
      <c r="D100" s="140" t="s">
        <v>174</v>
      </c>
      <c r="E100" s="132" t="s">
        <v>102</v>
      </c>
      <c r="F100" s="92" t="s">
        <v>102</v>
      </c>
      <c r="G100" s="65" t="s">
        <v>102</v>
      </c>
      <c r="H100" s="91"/>
      <c r="I100" s="49"/>
    </row>
    <row r="101" spans="1:9" s="48" customFormat="1" ht="30.75" customHeight="1" x14ac:dyDescent="0.25">
      <c r="A101" s="105"/>
      <c r="B101" s="127" t="s">
        <v>297</v>
      </c>
      <c r="C101" s="386" t="str">
        <f>'03 Matrix'!C43</f>
        <v>Occupational Health and Safety Mangement System (OHSMS)</v>
      </c>
      <c r="D101" s="387"/>
      <c r="E101" s="128">
        <f>SUM(E102)</f>
        <v>0</v>
      </c>
      <c r="F101" s="128">
        <f>MIN(E101,SUM(F102:F102))</f>
        <v>0</v>
      </c>
      <c r="G101" s="129">
        <f>MIN(E101,SUM(G102:G102))</f>
        <v>0</v>
      </c>
      <c r="H101" s="130"/>
      <c r="I101" s="49"/>
    </row>
    <row r="102" spans="1:9" s="48" customFormat="1" ht="30.75" customHeight="1" x14ac:dyDescent="0.25">
      <c r="A102" s="105"/>
      <c r="B102" s="138"/>
      <c r="C102" s="137" t="s">
        <v>298</v>
      </c>
      <c r="D102" s="92" t="s">
        <v>174</v>
      </c>
      <c r="E102" s="69" t="s">
        <v>102</v>
      </c>
      <c r="F102" s="51" t="str">
        <f>IF(E102="NA","NA","")</f>
        <v>NA</v>
      </c>
      <c r="G102" s="52" t="str">
        <f>IF(E102="NA","NA","")</f>
        <v>NA</v>
      </c>
      <c r="H102" s="89"/>
      <c r="I102" s="49"/>
    </row>
    <row r="103" spans="1:9" s="88" customFormat="1" ht="30.75" customHeight="1" x14ac:dyDescent="0.25">
      <c r="A103" s="113"/>
      <c r="B103" s="127" t="s">
        <v>299</v>
      </c>
      <c r="C103" s="341" t="str">
        <f>'03 Matrix'!C44</f>
        <v>Waste management</v>
      </c>
      <c r="D103" s="342"/>
      <c r="E103" s="128">
        <v>4</v>
      </c>
      <c r="F103" s="128">
        <f>MIN(E103,SUM(F104:F105))</f>
        <v>0</v>
      </c>
      <c r="G103" s="129">
        <f>MIN(E103,SUM(G104:G105))</f>
        <v>0</v>
      </c>
      <c r="H103" s="130"/>
    </row>
    <row r="104" spans="1:9" s="48" customFormat="1" ht="30.75" customHeight="1" x14ac:dyDescent="0.25">
      <c r="A104" s="105"/>
      <c r="B104" s="364"/>
      <c r="C104" s="137" t="s">
        <v>300</v>
      </c>
      <c r="D104" s="343" t="s">
        <v>177</v>
      </c>
      <c r="E104" s="132">
        <v>2</v>
      </c>
      <c r="F104" s="51"/>
      <c r="G104" s="52"/>
      <c r="H104" s="346"/>
      <c r="I104" s="49"/>
    </row>
    <row r="105" spans="1:9" s="48" customFormat="1" ht="30.75" customHeight="1" x14ac:dyDescent="0.25">
      <c r="A105" s="105"/>
      <c r="B105" s="366"/>
      <c r="C105" s="137" t="s">
        <v>301</v>
      </c>
      <c r="D105" s="345"/>
      <c r="E105" s="132">
        <v>2</v>
      </c>
      <c r="F105" s="51"/>
      <c r="G105" s="52"/>
      <c r="H105" s="348"/>
      <c r="I105" s="49"/>
    </row>
    <row r="106" spans="1:9" s="88" customFormat="1" ht="30.75" customHeight="1" x14ac:dyDescent="0.25">
      <c r="A106" s="113"/>
      <c r="B106" s="127" t="s">
        <v>302</v>
      </c>
      <c r="C106" s="386" t="str">
        <f>'03 Matrix'!C45</f>
        <v xml:space="preserve">Traffic management </v>
      </c>
      <c r="D106" s="387"/>
      <c r="E106" s="128">
        <v>2</v>
      </c>
      <c r="F106" s="128">
        <f>MIN(E106,SUM(F107:F107))</f>
        <v>0</v>
      </c>
      <c r="G106" s="129">
        <f>MIN(E106,SUM(G107:G107))</f>
        <v>0</v>
      </c>
      <c r="H106" s="130"/>
    </row>
    <row r="107" spans="1:9" s="48" customFormat="1" ht="30.75" customHeight="1" x14ac:dyDescent="0.25">
      <c r="A107" s="105"/>
      <c r="B107" s="203"/>
      <c r="C107" s="137" t="s">
        <v>303</v>
      </c>
      <c r="D107" s="161" t="s">
        <v>174</v>
      </c>
      <c r="E107" s="132">
        <v>2</v>
      </c>
      <c r="F107" s="51"/>
      <c r="G107" s="52"/>
      <c r="H107" s="89"/>
      <c r="I107" s="49"/>
    </row>
    <row r="108" spans="1:9" s="88" customFormat="1" ht="30.75" customHeight="1" x14ac:dyDescent="0.25">
      <c r="A108" s="113"/>
      <c r="B108" s="127" t="s">
        <v>304</v>
      </c>
      <c r="C108" s="341" t="str">
        <f>'03 Matrix'!C46</f>
        <v>Routine maintenance</v>
      </c>
      <c r="D108" s="342"/>
      <c r="E108" s="128">
        <v>2</v>
      </c>
      <c r="F108" s="128">
        <f>MIN(E108,SUM(F109))</f>
        <v>0</v>
      </c>
      <c r="G108" s="129">
        <f>MIN(E108,SUM(G109))</f>
        <v>0</v>
      </c>
      <c r="H108" s="130"/>
    </row>
    <row r="109" spans="1:9" s="48" customFormat="1" ht="30.75" customHeight="1" x14ac:dyDescent="0.25">
      <c r="A109" s="105"/>
      <c r="B109" s="138"/>
      <c r="C109" s="137" t="s">
        <v>305</v>
      </c>
      <c r="D109" s="140" t="s">
        <v>174</v>
      </c>
      <c r="E109" s="132">
        <v>2</v>
      </c>
      <c r="F109" s="51"/>
      <c r="G109" s="52"/>
      <c r="H109" s="89"/>
      <c r="I109" s="49"/>
    </row>
    <row r="110" spans="1:9" s="88" customFormat="1" ht="30.75" customHeight="1" x14ac:dyDescent="0.25">
      <c r="A110" s="113"/>
      <c r="B110" s="127" t="s">
        <v>306</v>
      </c>
      <c r="C110" s="341" t="str">
        <f>'03 Matrix'!C47</f>
        <v>Housekeeping</v>
      </c>
      <c r="D110" s="342"/>
      <c r="E110" s="128">
        <v>2</v>
      </c>
      <c r="F110" s="128">
        <f>MIN(E110,SUM(F111))</f>
        <v>0</v>
      </c>
      <c r="G110" s="129">
        <f>MIN(E110,SUM(G111))</f>
        <v>0</v>
      </c>
      <c r="H110" s="130"/>
    </row>
    <row r="111" spans="1:9" s="48" customFormat="1" ht="66" customHeight="1" x14ac:dyDescent="0.25">
      <c r="A111" s="105"/>
      <c r="B111" s="138"/>
      <c r="C111" s="139" t="s">
        <v>307</v>
      </c>
      <c r="D111" s="140" t="s">
        <v>174</v>
      </c>
      <c r="E111" s="132">
        <v>2</v>
      </c>
      <c r="F111" s="51"/>
      <c r="G111" s="52"/>
      <c r="H111" s="89"/>
      <c r="I111" s="49"/>
    </row>
    <row r="112" spans="1:9" s="48" customFormat="1" ht="30.75" customHeight="1" x14ac:dyDescent="0.25">
      <c r="A112" s="105"/>
      <c r="B112" s="127" t="s">
        <v>308</v>
      </c>
      <c r="C112" s="341" t="str">
        <f>'03 Matrix'!C48</f>
        <v>Sustainable construction</v>
      </c>
      <c r="D112" s="342"/>
      <c r="E112" s="128">
        <v>3</v>
      </c>
      <c r="F112" s="128">
        <f>MIN(E112,SUM(F113:F113))</f>
        <v>0</v>
      </c>
      <c r="G112" s="129">
        <f>MIN(E112,SUM(G113:G113))</f>
        <v>0</v>
      </c>
      <c r="H112" s="130"/>
      <c r="I112" s="49"/>
    </row>
    <row r="113" spans="1:9" s="48" customFormat="1" ht="30.75" customHeight="1" x14ac:dyDescent="0.25">
      <c r="A113" s="105"/>
      <c r="B113" s="146"/>
      <c r="C113" s="204" t="s">
        <v>309</v>
      </c>
      <c r="D113" s="140" t="s">
        <v>174</v>
      </c>
      <c r="E113" s="132">
        <v>3</v>
      </c>
      <c r="F113" s="51"/>
      <c r="G113" s="52"/>
      <c r="H113" s="89"/>
      <c r="I113" s="49"/>
    </row>
    <row r="114" spans="1:9" s="48" customFormat="1" ht="30.75" customHeight="1" thickBot="1" x14ac:dyDescent="0.3">
      <c r="A114" s="105"/>
      <c r="B114" s="376" t="s">
        <v>185</v>
      </c>
      <c r="C114" s="377"/>
      <c r="D114" s="378"/>
      <c r="E114" s="134">
        <f>E99+E101+E103+E106+E108+E110+E112</f>
        <v>13</v>
      </c>
      <c r="F114" s="134">
        <f t="shared" ref="F114:G114" si="7">F99+F101+F103+F106+F108+F110+F112</f>
        <v>0</v>
      </c>
      <c r="G114" s="134">
        <f t="shared" si="7"/>
        <v>0</v>
      </c>
      <c r="H114" s="135"/>
      <c r="I114" s="49"/>
    </row>
    <row r="115" spans="1:9" s="48" customFormat="1" ht="30.75" customHeight="1" x14ac:dyDescent="0.25">
      <c r="A115" s="105"/>
      <c r="B115" s="136" t="s">
        <v>137</v>
      </c>
      <c r="C115" s="338" t="s">
        <v>310</v>
      </c>
      <c r="D115" s="339"/>
      <c r="E115" s="339"/>
      <c r="F115" s="339"/>
      <c r="G115" s="339"/>
      <c r="H115" s="340"/>
      <c r="I115" s="49"/>
    </row>
    <row r="116" spans="1:9" s="48" customFormat="1" ht="30.75" customHeight="1" x14ac:dyDescent="0.25">
      <c r="A116" s="105"/>
      <c r="B116" s="127" t="s">
        <v>311</v>
      </c>
      <c r="C116" s="341" t="str">
        <f>'03 Matrix'!C50</f>
        <v>Material reuse</v>
      </c>
      <c r="D116" s="342"/>
      <c r="E116" s="128">
        <v>4</v>
      </c>
      <c r="F116" s="128">
        <f>MIN(E116,SUM(F117:F123))</f>
        <v>0</v>
      </c>
      <c r="G116" s="129">
        <f>MIN(E116,SUM(G117:G123))</f>
        <v>0</v>
      </c>
      <c r="H116" s="130"/>
      <c r="I116" s="49"/>
    </row>
    <row r="117" spans="1:9" s="48" customFormat="1" ht="30.75" customHeight="1" x14ac:dyDescent="0.25">
      <c r="A117" s="105"/>
      <c r="B117" s="364"/>
      <c r="C117" s="137" t="s">
        <v>312</v>
      </c>
      <c r="D117" s="343" t="s">
        <v>174</v>
      </c>
      <c r="E117" s="132">
        <f>IF(Sheet1!F4=1, 1,"NA")</f>
        <v>1</v>
      </c>
      <c r="F117" s="51" t="str">
        <f>IF(E117="NA","NA","")</f>
        <v/>
      </c>
      <c r="G117" s="52" t="str">
        <f>IF(E117="NA","NA","")</f>
        <v/>
      </c>
      <c r="H117" s="346"/>
      <c r="I117" s="49"/>
    </row>
    <row r="118" spans="1:9" s="48" customFormat="1" ht="30.75" customHeight="1" x14ac:dyDescent="0.25">
      <c r="A118" s="105"/>
      <c r="B118" s="365"/>
      <c r="C118" s="165" t="s">
        <v>313</v>
      </c>
      <c r="D118" s="344"/>
      <c r="E118" s="132">
        <f>IF(Sheet1!F4=1, 1,"NA")</f>
        <v>1</v>
      </c>
      <c r="F118" s="51" t="str">
        <f>IF(E118="NA","NA","")</f>
        <v/>
      </c>
      <c r="G118" s="52" t="str">
        <f>IF(E118="NA","NA","")</f>
        <v/>
      </c>
      <c r="H118" s="347"/>
      <c r="I118" s="49"/>
    </row>
    <row r="119" spans="1:9" s="48" customFormat="1" ht="30.75" customHeight="1" x14ac:dyDescent="0.25">
      <c r="A119" s="105"/>
      <c r="B119" s="365"/>
      <c r="C119" s="137" t="s">
        <v>314</v>
      </c>
      <c r="D119" s="344"/>
      <c r="E119" s="132">
        <f>IF(Sheet1!F4=1,1,"NA")</f>
        <v>1</v>
      </c>
      <c r="F119" s="51" t="str">
        <f>IF(E119="NA","NA","")</f>
        <v/>
      </c>
      <c r="G119" s="52" t="str">
        <f>IF(E119="NA","NA","")</f>
        <v/>
      </c>
      <c r="H119" s="347"/>
      <c r="I119" s="49"/>
    </row>
    <row r="120" spans="1:9" s="48" customFormat="1" ht="30.75" customHeight="1" x14ac:dyDescent="0.25">
      <c r="A120" s="105"/>
      <c r="B120" s="365"/>
      <c r="C120" s="137" t="s">
        <v>315</v>
      </c>
      <c r="D120" s="344"/>
      <c r="E120" s="132">
        <f>IF(Sheet1!F4=1,1,"NA")</f>
        <v>1</v>
      </c>
      <c r="F120" s="51" t="str">
        <f>IF(E120="NA","NA","")</f>
        <v/>
      </c>
      <c r="G120" s="52" t="str">
        <f>IF(E120="NA","NA","")</f>
        <v/>
      </c>
      <c r="H120" s="347"/>
      <c r="I120" s="49"/>
    </row>
    <row r="121" spans="1:9" s="48" customFormat="1" ht="30.75" customHeight="1" x14ac:dyDescent="0.25">
      <c r="A121" s="105"/>
      <c r="B121" s="365"/>
      <c r="C121" s="137" t="s">
        <v>316</v>
      </c>
      <c r="D121" s="344"/>
      <c r="E121" s="132" t="str">
        <f>IF(Sheet1!F4=1,"NA",2)</f>
        <v>NA</v>
      </c>
      <c r="F121" s="51" t="str">
        <f t="shared" ref="F121:F123" si="8">IF(E121="NA","NA","")</f>
        <v>NA</v>
      </c>
      <c r="G121" s="52" t="str">
        <f t="shared" ref="G121:G123" si="9">IF(E121="NA","NA","")</f>
        <v>NA</v>
      </c>
      <c r="H121" s="347"/>
      <c r="I121" s="49"/>
    </row>
    <row r="122" spans="1:9" s="48" customFormat="1" ht="30.75" customHeight="1" x14ac:dyDescent="0.25">
      <c r="A122" s="105"/>
      <c r="B122" s="365"/>
      <c r="C122" s="137" t="s">
        <v>317</v>
      </c>
      <c r="D122" s="344"/>
      <c r="E122" s="132" t="str">
        <f>IF(Sheet1!F4=1,"NA",1)</f>
        <v>NA</v>
      </c>
      <c r="F122" s="51" t="str">
        <f t="shared" si="8"/>
        <v>NA</v>
      </c>
      <c r="G122" s="52" t="str">
        <f t="shared" si="9"/>
        <v>NA</v>
      </c>
      <c r="H122" s="347"/>
      <c r="I122" s="49"/>
    </row>
    <row r="123" spans="1:9" s="48" customFormat="1" ht="30.75" customHeight="1" x14ac:dyDescent="0.25">
      <c r="A123" s="105"/>
      <c r="B123" s="366"/>
      <c r="C123" s="137" t="s">
        <v>315</v>
      </c>
      <c r="D123" s="345"/>
      <c r="E123" s="132" t="str">
        <f>IF(Sheet1!F4=1,"NA",1)</f>
        <v>NA</v>
      </c>
      <c r="F123" s="51" t="str">
        <f t="shared" si="8"/>
        <v>NA</v>
      </c>
      <c r="G123" s="52" t="str">
        <f t="shared" si="9"/>
        <v>NA</v>
      </c>
      <c r="H123" s="348"/>
      <c r="I123" s="49"/>
    </row>
    <row r="124" spans="1:9" s="88" customFormat="1" ht="30.75" customHeight="1" x14ac:dyDescent="0.25">
      <c r="A124" s="113"/>
      <c r="B124" s="127" t="s">
        <v>318</v>
      </c>
      <c r="C124" s="341" t="str">
        <f>'03 Matrix'!C51</f>
        <v>Green product</v>
      </c>
      <c r="D124" s="342"/>
      <c r="E124" s="128">
        <v>4</v>
      </c>
      <c r="F124" s="128">
        <f>MIN(E124,SUM(F125))</f>
        <v>0</v>
      </c>
      <c r="G124" s="129">
        <f>MIN(E124,SUM(G125))</f>
        <v>0</v>
      </c>
      <c r="H124" s="130"/>
    </row>
    <row r="125" spans="1:9" s="48" customFormat="1" ht="30.75" customHeight="1" x14ac:dyDescent="0.25">
      <c r="A125" s="105"/>
      <c r="B125" s="364"/>
      <c r="C125" s="137" t="s">
        <v>322</v>
      </c>
      <c r="D125" s="343" t="s">
        <v>177</v>
      </c>
      <c r="E125" s="132">
        <v>4</v>
      </c>
      <c r="F125" s="373">
        <v>0</v>
      </c>
      <c r="G125" s="373">
        <v>0</v>
      </c>
      <c r="H125" s="346"/>
      <c r="I125" s="49"/>
    </row>
    <row r="126" spans="1:9" s="48" customFormat="1" ht="30.75" customHeight="1" x14ac:dyDescent="0.25">
      <c r="A126" s="105"/>
      <c r="B126" s="365"/>
      <c r="C126" s="137" t="s">
        <v>323</v>
      </c>
      <c r="D126" s="344"/>
      <c r="E126" s="132">
        <v>3</v>
      </c>
      <c r="F126" s="413"/>
      <c r="G126" s="413"/>
      <c r="H126" s="347"/>
      <c r="I126" s="49"/>
    </row>
    <row r="127" spans="1:9" s="48" customFormat="1" ht="30.75" customHeight="1" x14ac:dyDescent="0.25">
      <c r="A127" s="105"/>
      <c r="B127" s="365"/>
      <c r="C127" s="137" t="s">
        <v>325</v>
      </c>
      <c r="D127" s="344"/>
      <c r="E127" s="132">
        <v>2</v>
      </c>
      <c r="F127" s="413"/>
      <c r="G127" s="413"/>
      <c r="H127" s="347"/>
      <c r="I127" s="49"/>
    </row>
    <row r="128" spans="1:9" s="48" customFormat="1" ht="30.75" customHeight="1" x14ac:dyDescent="0.25">
      <c r="A128" s="105"/>
      <c r="B128" s="366"/>
      <c r="C128" s="137" t="s">
        <v>324</v>
      </c>
      <c r="D128" s="345"/>
      <c r="E128" s="132">
        <v>1</v>
      </c>
      <c r="F128" s="374"/>
      <c r="G128" s="374"/>
      <c r="H128" s="348"/>
      <c r="I128" s="49"/>
    </row>
    <row r="129" spans="1:9" s="88" customFormat="1" ht="30.75" customHeight="1" x14ac:dyDescent="0.25">
      <c r="A129" s="113"/>
      <c r="B129" s="127" t="s">
        <v>326</v>
      </c>
      <c r="C129" s="341" t="str">
        <f>'03 Matrix'!C52</f>
        <v>Road inventories</v>
      </c>
      <c r="D129" s="342"/>
      <c r="E129" s="128">
        <v>0</v>
      </c>
      <c r="F129" s="128">
        <f>MIN($E$131,SUM(F130:F131))</f>
        <v>0</v>
      </c>
      <c r="G129" s="129">
        <f>MIN($E$131,SUM(G130:G131))</f>
        <v>0</v>
      </c>
      <c r="H129" s="130"/>
    </row>
    <row r="130" spans="1:9" s="48" customFormat="1" ht="30.75" customHeight="1" x14ac:dyDescent="0.25">
      <c r="A130" s="105"/>
      <c r="B130" s="358"/>
      <c r="C130" s="137" t="s">
        <v>327</v>
      </c>
      <c r="D130" s="343" t="s">
        <v>175</v>
      </c>
      <c r="E130" s="132" t="s">
        <v>102</v>
      </c>
      <c r="F130" s="51" t="s">
        <v>102</v>
      </c>
      <c r="G130" s="52" t="s">
        <v>102</v>
      </c>
      <c r="H130" s="346"/>
      <c r="I130" s="49"/>
    </row>
    <row r="131" spans="1:9" s="48" customFormat="1" ht="30.75" customHeight="1" x14ac:dyDescent="0.25">
      <c r="A131" s="105"/>
      <c r="B131" s="360"/>
      <c r="C131" s="137" t="s">
        <v>328</v>
      </c>
      <c r="D131" s="345"/>
      <c r="E131" s="132" t="s">
        <v>102</v>
      </c>
      <c r="F131" s="51" t="s">
        <v>102</v>
      </c>
      <c r="G131" s="52" t="s">
        <v>102</v>
      </c>
      <c r="H131" s="348"/>
      <c r="I131" s="49"/>
    </row>
    <row r="132" spans="1:9" s="88" customFormat="1" ht="30.75" customHeight="1" x14ac:dyDescent="0.25">
      <c r="A132" s="113"/>
      <c r="B132" s="127" t="s">
        <v>329</v>
      </c>
      <c r="C132" s="341" t="str">
        <f>'03 Matrix'!C53</f>
        <v>Efficient road lightings and/or traffic signal systems</v>
      </c>
      <c r="D132" s="342"/>
      <c r="E132" s="128">
        <v>5</v>
      </c>
      <c r="F132" s="128">
        <f>MIN(E132,SUM(F133:F135))</f>
        <v>0</v>
      </c>
      <c r="G132" s="129">
        <f>MIN(E132,SUM(G133:G135))</f>
        <v>0</v>
      </c>
      <c r="H132" s="130"/>
    </row>
    <row r="133" spans="1:9" s="48" customFormat="1" ht="79.5" customHeight="1" x14ac:dyDescent="0.25">
      <c r="A133" s="105"/>
      <c r="B133" s="166"/>
      <c r="C133" s="139" t="s">
        <v>352</v>
      </c>
      <c r="D133" s="132" t="s">
        <v>187</v>
      </c>
      <c r="E133" s="132">
        <v>3</v>
      </c>
      <c r="F133" s="373"/>
      <c r="G133" s="373"/>
      <c r="H133" s="91"/>
      <c r="I133" s="49"/>
    </row>
    <row r="134" spans="1:9" s="48" customFormat="1" ht="41.25" customHeight="1" x14ac:dyDescent="0.25">
      <c r="A134" s="105"/>
      <c r="B134" s="166"/>
      <c r="C134" s="139" t="s">
        <v>330</v>
      </c>
      <c r="D134" s="167"/>
      <c r="E134" s="132">
        <v>2</v>
      </c>
      <c r="F134" s="374"/>
      <c r="G134" s="374"/>
      <c r="H134" s="91"/>
      <c r="I134" s="49"/>
    </row>
    <row r="135" spans="1:9" s="48" customFormat="1" ht="41.25" customHeight="1" x14ac:dyDescent="0.25">
      <c r="A135" s="105"/>
      <c r="B135" s="166"/>
      <c r="C135" s="139" t="s">
        <v>331</v>
      </c>
      <c r="D135" s="167"/>
      <c r="E135" s="132">
        <v>2</v>
      </c>
      <c r="F135" s="51"/>
      <c r="G135" s="52"/>
      <c r="H135" s="91"/>
      <c r="I135" s="49"/>
    </row>
    <row r="136" spans="1:9" s="48" customFormat="1" ht="30.75" customHeight="1" thickBot="1" x14ac:dyDescent="0.3">
      <c r="A136" s="105"/>
      <c r="B136" s="361" t="s">
        <v>188</v>
      </c>
      <c r="C136" s="362"/>
      <c r="D136" s="363"/>
      <c r="E136" s="168">
        <f>E116+E124+E129+E132</f>
        <v>13</v>
      </c>
      <c r="F136" s="168">
        <f t="shared" ref="F136:G136" si="10">F116+F124+F129+F132</f>
        <v>0</v>
      </c>
      <c r="G136" s="168">
        <f t="shared" si="10"/>
        <v>0</v>
      </c>
      <c r="H136" s="169"/>
      <c r="I136" s="49"/>
    </row>
    <row r="137" spans="1:9" s="48" customFormat="1" ht="30.75" customHeight="1" x14ac:dyDescent="0.25">
      <c r="A137" s="105"/>
      <c r="B137" s="136" t="s">
        <v>91</v>
      </c>
      <c r="C137" s="338" t="s">
        <v>332</v>
      </c>
      <c r="D137" s="339"/>
      <c r="E137" s="339"/>
      <c r="F137" s="339"/>
      <c r="G137" s="339"/>
      <c r="H137" s="340"/>
      <c r="I137" s="49"/>
    </row>
    <row r="138" spans="1:9" s="88" customFormat="1" ht="30.75" customHeight="1" x14ac:dyDescent="0.25">
      <c r="A138" s="113"/>
      <c r="B138" s="127" t="s">
        <v>333</v>
      </c>
      <c r="C138" s="341" t="str">
        <f>'03 Matrix'!C55</f>
        <v>Innovation</v>
      </c>
      <c r="D138" s="342"/>
      <c r="E138" s="128">
        <v>5</v>
      </c>
      <c r="F138" s="128">
        <f>MIN(E138,SUM(F139:F139))</f>
        <v>0</v>
      </c>
      <c r="G138" s="129">
        <f>MIN(E138,SUM(G139:G139))</f>
        <v>0</v>
      </c>
      <c r="H138" s="130"/>
    </row>
    <row r="139" spans="1:9" s="48" customFormat="1" ht="60.75" customHeight="1" x14ac:dyDescent="0.25">
      <c r="A139" s="105"/>
      <c r="B139" s="170"/>
      <c r="C139" s="137" t="s">
        <v>334</v>
      </c>
      <c r="D139" s="140" t="s">
        <v>174</v>
      </c>
      <c r="E139" s="132">
        <v>5</v>
      </c>
      <c r="F139" s="51">
        <v>0</v>
      </c>
      <c r="G139" s="52"/>
      <c r="H139" s="89"/>
      <c r="I139" s="49"/>
    </row>
    <row r="140" spans="1:9" s="48" customFormat="1" ht="30.75" customHeight="1" thickBot="1" x14ac:dyDescent="0.3">
      <c r="A140" s="105"/>
      <c r="B140" s="376" t="s">
        <v>185</v>
      </c>
      <c r="C140" s="377"/>
      <c r="D140" s="378"/>
      <c r="E140" s="134">
        <v>5</v>
      </c>
      <c r="F140" s="134">
        <f>F138</f>
        <v>0</v>
      </c>
      <c r="G140" s="171">
        <f>G138</f>
        <v>0</v>
      </c>
      <c r="H140" s="135"/>
      <c r="I140" s="46" t="s">
        <v>186</v>
      </c>
    </row>
    <row r="141" spans="1:9" s="46" customFormat="1" ht="30.75" customHeight="1" thickBot="1" x14ac:dyDescent="0.3">
      <c r="A141" s="114"/>
      <c r="B141" s="405" t="s">
        <v>189</v>
      </c>
      <c r="C141" s="405"/>
      <c r="D141" s="405"/>
      <c r="E141" s="405"/>
      <c r="F141" s="405"/>
      <c r="G141" s="192"/>
      <c r="H141" s="114"/>
      <c r="I141" s="46" t="s">
        <v>186</v>
      </c>
    </row>
    <row r="142" spans="1:9" s="76" customFormat="1" ht="30.75" customHeight="1" thickBot="1" x14ac:dyDescent="0.3">
      <c r="A142" s="115"/>
      <c r="B142" s="172"/>
      <c r="C142" s="173"/>
      <c r="D142" s="172"/>
      <c r="E142" s="410" t="s">
        <v>170</v>
      </c>
      <c r="F142" s="411"/>
      <c r="G142" s="412"/>
      <c r="H142" s="115"/>
    </row>
    <row r="143" spans="1:9" s="76" customFormat="1" ht="30.75" customHeight="1" thickBot="1" x14ac:dyDescent="0.3">
      <c r="A143" s="115"/>
      <c r="B143" s="406" t="s">
        <v>190</v>
      </c>
      <c r="C143" s="407"/>
      <c r="D143" s="172"/>
      <c r="E143" s="174" t="s">
        <v>191</v>
      </c>
      <c r="F143" s="175" t="s">
        <v>192</v>
      </c>
      <c r="G143" s="176" t="s">
        <v>193</v>
      </c>
      <c r="H143" s="115"/>
    </row>
    <row r="144" spans="1:9" s="76" customFormat="1" ht="30.75" customHeight="1" x14ac:dyDescent="0.25">
      <c r="A144" s="115"/>
      <c r="B144" s="177" t="s">
        <v>95</v>
      </c>
      <c r="C144" s="178" t="s">
        <v>194</v>
      </c>
      <c r="D144" s="172"/>
      <c r="E144" s="179">
        <f>E47</f>
        <v>14</v>
      </c>
      <c r="F144" s="180">
        <f t="shared" ref="F144:G144" si="11">F47</f>
        <v>0</v>
      </c>
      <c r="G144" s="180">
        <f t="shared" si="11"/>
        <v>0</v>
      </c>
      <c r="H144" s="115"/>
    </row>
    <row r="145" spans="1:8" s="76" customFormat="1" ht="30.75" customHeight="1" x14ac:dyDescent="0.25">
      <c r="A145" s="115"/>
      <c r="B145" s="177" t="s">
        <v>106</v>
      </c>
      <c r="C145" s="181" t="s">
        <v>195</v>
      </c>
      <c r="D145" s="172"/>
      <c r="E145" s="182">
        <f>E67</f>
        <v>9</v>
      </c>
      <c r="F145" s="183">
        <f t="shared" ref="F145:G145" si="12">F67</f>
        <v>0</v>
      </c>
      <c r="G145" s="183">
        <f t="shared" si="12"/>
        <v>0</v>
      </c>
      <c r="H145" s="115"/>
    </row>
    <row r="146" spans="1:8" s="76" customFormat="1" ht="30.75" customHeight="1" x14ac:dyDescent="0.25">
      <c r="A146" s="115"/>
      <c r="B146" s="177" t="s">
        <v>112</v>
      </c>
      <c r="C146" s="181" t="s">
        <v>196</v>
      </c>
      <c r="D146" s="172"/>
      <c r="E146" s="182">
        <f>E76</f>
        <v>3</v>
      </c>
      <c r="F146" s="183">
        <f t="shared" ref="F146:G146" si="13">F76</f>
        <v>0</v>
      </c>
      <c r="G146" s="183">
        <f t="shared" si="13"/>
        <v>0</v>
      </c>
      <c r="H146" s="115"/>
    </row>
    <row r="147" spans="1:8" s="76" customFormat="1" ht="30.75" customHeight="1" x14ac:dyDescent="0.25">
      <c r="A147" s="115"/>
      <c r="B147" s="177" t="s">
        <v>118</v>
      </c>
      <c r="C147" s="181" t="s">
        <v>183</v>
      </c>
      <c r="D147" s="172"/>
      <c r="E147" s="182">
        <f>E97</f>
        <v>7</v>
      </c>
      <c r="F147" s="183">
        <f t="shared" ref="F147:G147" si="14">F97</f>
        <v>0</v>
      </c>
      <c r="G147" s="183">
        <f t="shared" si="14"/>
        <v>0</v>
      </c>
      <c r="H147" s="115"/>
    </row>
    <row r="148" spans="1:8" s="76" customFormat="1" ht="30.75" customHeight="1" x14ac:dyDescent="0.25">
      <c r="A148" s="115"/>
      <c r="B148" s="177" t="s">
        <v>127</v>
      </c>
      <c r="C148" s="181" t="s">
        <v>197</v>
      </c>
      <c r="D148" s="172"/>
      <c r="E148" s="182">
        <f>E114</f>
        <v>13</v>
      </c>
      <c r="F148" s="183">
        <f t="shared" ref="F148:G148" si="15">F114</f>
        <v>0</v>
      </c>
      <c r="G148" s="183">
        <f t="shared" si="15"/>
        <v>0</v>
      </c>
      <c r="H148" s="115"/>
    </row>
    <row r="149" spans="1:8" s="76" customFormat="1" ht="30.75" customHeight="1" x14ac:dyDescent="0.25">
      <c r="A149" s="115"/>
      <c r="B149" s="177" t="s">
        <v>137</v>
      </c>
      <c r="C149" s="181" t="s">
        <v>198</v>
      </c>
      <c r="D149" s="172"/>
      <c r="E149" s="182">
        <f>E136</f>
        <v>13</v>
      </c>
      <c r="F149" s="183">
        <f t="shared" ref="F149:G149" si="16">F136</f>
        <v>0</v>
      </c>
      <c r="G149" s="183">
        <f t="shared" si="16"/>
        <v>0</v>
      </c>
      <c r="H149" s="115"/>
    </row>
    <row r="150" spans="1:8" s="76" customFormat="1" ht="30.75" customHeight="1" thickBot="1" x14ac:dyDescent="0.3">
      <c r="A150" s="115"/>
      <c r="B150" s="184" t="s">
        <v>91</v>
      </c>
      <c r="C150" s="185" t="s">
        <v>199</v>
      </c>
      <c r="D150" s="172"/>
      <c r="E150" s="186">
        <f>E140</f>
        <v>5</v>
      </c>
      <c r="F150" s="187">
        <f t="shared" ref="F150:G150" si="17">F140</f>
        <v>0</v>
      </c>
      <c r="G150" s="187">
        <f t="shared" si="17"/>
        <v>0</v>
      </c>
      <c r="H150" s="115"/>
    </row>
    <row r="151" spans="1:8" s="76" customFormat="1" ht="30.75" customHeight="1" x14ac:dyDescent="0.25">
      <c r="A151" s="115"/>
      <c r="B151" s="408" t="s">
        <v>335</v>
      </c>
      <c r="C151" s="409"/>
      <c r="D151" s="172"/>
      <c r="E151" s="188">
        <f>SUM(E144:E150)</f>
        <v>64</v>
      </c>
      <c r="F151" s="189">
        <f t="shared" ref="F151:G151" si="18">SUM(F144:F150)</f>
        <v>0</v>
      </c>
      <c r="G151" s="189">
        <f t="shared" si="18"/>
        <v>0</v>
      </c>
      <c r="H151" s="115"/>
    </row>
    <row r="152" spans="1:8" s="46" customFormat="1" ht="30.75" customHeight="1" thickBot="1" x14ac:dyDescent="0.3">
      <c r="A152" s="114"/>
      <c r="B152" s="190"/>
      <c r="C152" s="190"/>
      <c r="D152" s="191"/>
      <c r="E152" s="191"/>
      <c r="F152" s="191"/>
      <c r="G152" s="192"/>
      <c r="H152" s="114"/>
    </row>
    <row r="153" spans="1:8" s="46" customFormat="1" ht="30.75" customHeight="1" thickBot="1" x14ac:dyDescent="0.3">
      <c r="A153" s="114"/>
      <c r="B153" s="193"/>
      <c r="C153" s="194" t="s">
        <v>200</v>
      </c>
      <c r="D153" s="391" t="s">
        <v>201</v>
      </c>
      <c r="E153" s="392"/>
      <c r="F153" s="393"/>
      <c r="G153" s="192"/>
      <c r="H153" s="114"/>
    </row>
    <row r="154" spans="1:8" s="46" customFormat="1" ht="30.75" customHeight="1" x14ac:dyDescent="0.25">
      <c r="A154" s="114"/>
      <c r="B154" s="195" t="s">
        <v>202</v>
      </c>
      <c r="C154" s="196">
        <f>(F151/E151)*100</f>
        <v>0</v>
      </c>
      <c r="D154" s="394">
        <f>(G151/E151)*100</f>
        <v>0</v>
      </c>
      <c r="E154" s="395"/>
      <c r="F154" s="396"/>
      <c r="G154" s="192"/>
      <c r="H154" s="114"/>
    </row>
    <row r="155" spans="1:8" s="46" customFormat="1" ht="30.75" customHeight="1" x14ac:dyDescent="0.25">
      <c r="A155" s="114"/>
      <c r="B155" s="397" t="s">
        <v>203</v>
      </c>
      <c r="C155" s="197" t="str">
        <f>IF(C154&lt;40,"0",IF(C154&lt;50,"2",IF(C154&lt;70,"3",IF(C154&lt;80,"4",IF(C154&lt;=100,"5")))))</f>
        <v>0</v>
      </c>
      <c r="D155" s="399" t="str">
        <f>IF(D154&lt;40,"0",IF(D154&lt;50,"2",IF(D154&lt;70,"3",IF(D154&lt;80,"4",IF(D154&lt;=100,"5")))))</f>
        <v>0</v>
      </c>
      <c r="E155" s="400"/>
      <c r="F155" s="401"/>
      <c r="G155" s="192"/>
      <c r="H155" s="114"/>
    </row>
    <row r="156" spans="1:8" s="46" customFormat="1" ht="30.75" customHeight="1" thickBot="1" x14ac:dyDescent="0.3">
      <c r="A156" s="114"/>
      <c r="B156" s="398"/>
      <c r="C156" s="198" t="str">
        <f>IF(C154&lt;40,"NO RECOGNITION",IF(C154&lt;50,"POTENTIAL RECOGNITION",IF(C154&lt;70,"BEST MANAGEMENT PRACTICES",IF(C154&lt;80,"NATIONAL EXCELLENCE",IF(C154&lt;=100,"GLOBAL EXCELLENCE")))))</f>
        <v>NO RECOGNITION</v>
      </c>
      <c r="D156" s="402" t="str">
        <f>IF(D154&lt;40,"NO RECOGNITION",IF(D154&lt;50,"POTENTIAL RECOGNITION",IF(D154&lt;70,"BEST MANAGEMENT PRACTICES",IF(D154&lt;80,"NATIONAL EXCELLENCE",IF(D154&lt;=100,"GLOBAL EXCELLENCE")))))</f>
        <v>NO RECOGNITION</v>
      </c>
      <c r="E156" s="403"/>
      <c r="F156" s="404"/>
      <c r="G156" s="192"/>
      <c r="H156" s="114"/>
    </row>
    <row r="157" spans="1:8" s="46" customFormat="1" ht="30.75" customHeight="1" x14ac:dyDescent="0.25">
      <c r="A157" s="114"/>
      <c r="B157" s="192"/>
      <c r="C157" s="118"/>
      <c r="D157" s="192"/>
      <c r="E157" s="192"/>
      <c r="F157" s="192"/>
      <c r="G157" s="192"/>
      <c r="H157" s="114"/>
    </row>
    <row r="158" spans="1:8" s="46" customFormat="1" ht="30.75" customHeight="1" x14ac:dyDescent="0.25">
      <c r="A158" s="114"/>
      <c r="B158" s="192"/>
      <c r="C158" s="118"/>
      <c r="D158" s="192"/>
      <c r="E158" s="192"/>
      <c r="F158" s="192"/>
      <c r="G158" s="192"/>
      <c r="H158" s="114"/>
    </row>
    <row r="159" spans="1:8" s="46" customFormat="1" ht="30.75" customHeight="1" x14ac:dyDescent="0.25">
      <c r="A159" s="114"/>
      <c r="B159" s="114" t="s">
        <v>204</v>
      </c>
      <c r="C159" s="58"/>
      <c r="D159" s="114"/>
      <c r="E159" s="114"/>
      <c r="F159" s="114"/>
      <c r="G159" s="114"/>
      <c r="H159" s="114"/>
    </row>
    <row r="160" spans="1:8" s="46" customFormat="1" ht="30.75" customHeight="1" x14ac:dyDescent="0.25">
      <c r="A160" s="114"/>
      <c r="B160" s="114"/>
      <c r="C160" s="116" t="s">
        <v>205</v>
      </c>
      <c r="D160" s="114"/>
      <c r="E160" s="114"/>
      <c r="F160" s="114"/>
      <c r="G160" s="114"/>
      <c r="H160" s="114"/>
    </row>
    <row r="161" spans="1:8" s="46" customFormat="1" ht="30.75" customHeight="1" x14ac:dyDescent="0.25">
      <c r="A161" s="114"/>
      <c r="B161" s="114"/>
      <c r="C161" s="103" t="s">
        <v>206</v>
      </c>
      <c r="D161" s="114"/>
      <c r="E161" s="114"/>
      <c r="F161" s="114"/>
      <c r="G161" s="114"/>
      <c r="H161" s="114"/>
    </row>
  </sheetData>
  <sheetProtection algorithmName="SHA-512" hashValue="6mmjodR5BYH3xm7nTsjEPdqAXTpQy5A19aq/8+4x0w9yWCxbIHNWDwe/ERaMMoxdiS7ivG/R5QSD0i8sXxRqww==" saltValue="udRgAnvEBm/4qT2PiYdRJg==" spinCount="100000" sheet="1" objects="1" scenarios="1"/>
  <protectedRanges>
    <protectedRange sqref="J72:J73 J70 J79 J81 J83:J86 J88:J91 J93 J139 J113 J133:J135 J130:J131 J125:J128 J117:J123 J107 J111 J109 J104:J105 J102 J96 J100 J75" name="Range1"/>
    <protectedRange sqref="J13:J139" name="Range2"/>
  </protectedRanges>
  <dataConsolidate/>
  <mergeCells count="102">
    <mergeCell ref="C2:G2"/>
    <mergeCell ref="C137:H137"/>
    <mergeCell ref="C138:D138"/>
    <mergeCell ref="D153:F153"/>
    <mergeCell ref="D154:F154"/>
    <mergeCell ref="B155:B156"/>
    <mergeCell ref="D155:F155"/>
    <mergeCell ref="D156:F156"/>
    <mergeCell ref="B140:D140"/>
    <mergeCell ref="B141:F141"/>
    <mergeCell ref="B143:C143"/>
    <mergeCell ref="B151:C151"/>
    <mergeCell ref="E142:G142"/>
    <mergeCell ref="B130:B131"/>
    <mergeCell ref="D130:D131"/>
    <mergeCell ref="H130:H131"/>
    <mergeCell ref="C132:D132"/>
    <mergeCell ref="B136:D136"/>
    <mergeCell ref="C124:D124"/>
    <mergeCell ref="B125:B128"/>
    <mergeCell ref="D125:D128"/>
    <mergeCell ref="F125:F128"/>
    <mergeCell ref="G125:G128"/>
    <mergeCell ref="H125:H128"/>
    <mergeCell ref="F133:F134"/>
    <mergeCell ref="G133:G134"/>
    <mergeCell ref="C115:H115"/>
    <mergeCell ref="C116:D116"/>
    <mergeCell ref="B117:B123"/>
    <mergeCell ref="D117:D123"/>
    <mergeCell ref="H117:H123"/>
    <mergeCell ref="C108:D108"/>
    <mergeCell ref="C110:D110"/>
    <mergeCell ref="C112:D112"/>
    <mergeCell ref="C129:D129"/>
    <mergeCell ref="C103:D103"/>
    <mergeCell ref="B104:B105"/>
    <mergeCell ref="D104:D105"/>
    <mergeCell ref="H104:H105"/>
    <mergeCell ref="C106:D106"/>
    <mergeCell ref="C98:H98"/>
    <mergeCell ref="C99:D99"/>
    <mergeCell ref="C101:D101"/>
    <mergeCell ref="B114:D114"/>
    <mergeCell ref="C77:H77"/>
    <mergeCell ref="C78:D78"/>
    <mergeCell ref="B97:D97"/>
    <mergeCell ref="C68:G68"/>
    <mergeCell ref="C69:D69"/>
    <mergeCell ref="C71:D71"/>
    <mergeCell ref="D72:D73"/>
    <mergeCell ref="H72:H73"/>
    <mergeCell ref="B76:D76"/>
    <mergeCell ref="C74:D74"/>
    <mergeCell ref="C80:D80"/>
    <mergeCell ref="C82:D82"/>
    <mergeCell ref="C87:D87"/>
    <mergeCell ref="C92:D92"/>
    <mergeCell ref="C94:D94"/>
    <mergeCell ref="B83:B86"/>
    <mergeCell ref="B88:B91"/>
    <mergeCell ref="B95:B96"/>
    <mergeCell ref="C60:D60"/>
    <mergeCell ref="C62:D62"/>
    <mergeCell ref="B63:B66"/>
    <mergeCell ref="D63:D66"/>
    <mergeCell ref="H63:H66"/>
    <mergeCell ref="B67:D67"/>
    <mergeCell ref="B50:B55"/>
    <mergeCell ref="D50:D55"/>
    <mergeCell ref="H50:H55"/>
    <mergeCell ref="C56:D56"/>
    <mergeCell ref="B57:B59"/>
    <mergeCell ref="D57:D59"/>
    <mergeCell ref="H57:H59"/>
    <mergeCell ref="F64:F65"/>
    <mergeCell ref="G64:G65"/>
    <mergeCell ref="C39:D39"/>
    <mergeCell ref="B47:D47"/>
    <mergeCell ref="C48:H48"/>
    <mergeCell ref="C49:D49"/>
    <mergeCell ref="B25:B32"/>
    <mergeCell ref="H25:H32"/>
    <mergeCell ref="D26:D28"/>
    <mergeCell ref="D29:D31"/>
    <mergeCell ref="C33:D33"/>
    <mergeCell ref="B34:B38"/>
    <mergeCell ref="D34:D38"/>
    <mergeCell ref="H34:H38"/>
    <mergeCell ref="C41:D41"/>
    <mergeCell ref="C45:D45"/>
    <mergeCell ref="C11:H11"/>
    <mergeCell ref="C12:D12"/>
    <mergeCell ref="D13:D19"/>
    <mergeCell ref="H13:H23"/>
    <mergeCell ref="D21:D23"/>
    <mergeCell ref="C24:D24"/>
    <mergeCell ref="B9:B10"/>
    <mergeCell ref="C9:C10"/>
    <mergeCell ref="D9:D10"/>
    <mergeCell ref="E9:H9"/>
    <mergeCell ref="B13:B23"/>
  </mergeCells>
  <conditionalFormatting sqref="F19:H23">
    <cfRule type="expression" dxfId="1" priority="1" stopIfTrue="1">
      <formula>$E$10="NR"</formula>
    </cfRule>
  </conditionalFormatting>
  <dataValidations count="27">
    <dataValidation type="list" allowBlank="1" showInputMessage="1" showErrorMessage="1" sqref="F122:G123 F83:G86 F88:G91 F95:G95 F102:G102 F117:G120" xr:uid="{5B6451A4-E95A-4083-8FB0-F53BC46D558D}">
      <formula1>"0,1"</formula1>
    </dataValidation>
    <dataValidation allowBlank="1" showInputMessage="1" showErrorMessage="1" promptTitle="Max Point" prompt="Score is automatically  allocated in this column depending on the type of project: NEW ROADS or UPGRADING ROADS" sqref="E10" xr:uid="{D5A53EE2-5679-4BDD-A5A8-2A61EEF8D5BC}"/>
    <dataValidation allowBlank="1" showInputMessage="1" showErrorMessage="1" promptTitle="Target Point" prompt="Project Team need to determine target point for each criteria from the dropdown list." sqref="F10" xr:uid="{C71ABF3A-E96D-41BE-A1E1-CE7C452E2DEB}"/>
    <dataValidation type="list" allowBlank="1" showInputMessage="1" showErrorMessage="1" sqref="F96:G96 F81:G81 F93:G93 F121:G121" xr:uid="{168A5BCF-40A2-4C4A-9E7F-DDFDC1608EEC}">
      <formula1>"0,2"</formula1>
    </dataValidation>
    <dataValidation type="list" showInputMessage="1" showErrorMessage="1" sqref="F25:G32 F57:G59 F50:G55 F72:G73 F34:G38 F42:G44 F70:G70 F63:G63 F13:G23" xr:uid="{F5C03DDB-0937-451A-A223-2A461EC16CE0}">
      <formula1>"0,1"</formula1>
    </dataValidation>
    <dataValidation type="list" showInputMessage="1" showErrorMessage="1" sqref="F109:G109 F107:G107 F111:G111 F104:G105 F66:G66 F135:G135" xr:uid="{B20B62F3-5A8A-4224-9CD3-D2CAB4609588}">
      <formula1>"0,2"</formula1>
    </dataValidation>
    <dataValidation type="list" allowBlank="1" showInputMessage="1" showErrorMessage="1" sqref="F79:G79" xr:uid="{8BE7E45F-C14D-43F9-A6F4-DA32D2D39C58}">
      <formula1>"0,5"</formula1>
    </dataValidation>
    <dataValidation type="list" showInputMessage="1" showErrorMessage="1" sqref="F125:G128" xr:uid="{B89ACDB9-A80D-4CE0-872B-5A78FB5005C9}">
      <formula1>"0,4,3,2,1"</formula1>
    </dataValidation>
    <dataValidation allowBlank="1" showInputMessage="1" showErrorMessage="1" promptTitle="Assessment Point" prompt="Assessor will award point to criteria applied according to the submittal documents subject to the mark allocation from the dropdown list." sqref="G10" xr:uid="{D0FBECDB-84F0-4515-A6A1-6ACE5C282852}"/>
    <dataValidation allowBlank="1" showInputMessage="1" showErrorMessage="1" prompt="Score is automatically calculated in this column under this heading. To award extra credit points, give more points on an assignment than the total possible points listed" sqref="E9" xr:uid="{771F1ED1-7FC3-47CD-BD79-E689F8E4982F}"/>
    <dataValidation allowBlank="1" showInputMessage="1" showErrorMessage="1" prompt="Average is automatically calculated in this column under this heading" sqref="D9" xr:uid="{EEED24FD-200B-4248-86EA-258ED8D4E197}"/>
    <dataValidation allowBlank="1" showInputMessage="1" showErrorMessage="1" prompt="Enter Student ID in this column under this heading" sqref="C9" xr:uid="{67FDE17D-D920-4B76-8799-B5BF5E87B573}"/>
    <dataValidation allowBlank="1" showInputMessage="1" showErrorMessage="1" prompt="Enter Student Name in this column under this heading" sqref="B9" xr:uid="{FF6129C1-DCCC-4058-911E-2B0D135FC2A6}"/>
    <dataValidation type="list" showInputMessage="1" showErrorMessage="1" sqref="E46" xr:uid="{1C08D032-DE01-4F01-9402-967BB45BBE08}">
      <formula1>"NA, 2"</formula1>
    </dataValidation>
    <dataValidation type="list" showInputMessage="1" showErrorMessage="1" sqref="E42:E44" xr:uid="{310BEA1A-144C-4A38-8C90-85511ED05EBC}">
      <formula1>"NA, 1"</formula1>
    </dataValidation>
    <dataValidation type="list" showInputMessage="1" showErrorMessage="1" sqref="F46:G46 F40:G40" xr:uid="{845B115D-5A10-45A8-8557-44A147FDEFD1}">
      <formula1>"0, 2"</formula1>
    </dataValidation>
    <dataValidation type="list" showInputMessage="1" showErrorMessage="1" sqref="F64:G65" xr:uid="{8FF42E70-9DDE-4D10-9B6A-2D3D1BEC7B87}">
      <formula1>"0,4,3"</formula1>
    </dataValidation>
    <dataValidation type="list" allowBlank="1" showInputMessage="1" showErrorMessage="1" sqref="E75" xr:uid="{5217D5C4-7474-41B1-A685-64D9A95267B7}">
      <formula1>"NA, 5, 3"</formula1>
    </dataValidation>
    <dataValidation type="list" allowBlank="1" showInputMessage="1" showErrorMessage="1" sqref="F75" xr:uid="{B69F4B52-89A3-4FE3-A727-53DDC2390F10}">
      <formula1>"5, 3"</formula1>
    </dataValidation>
    <dataValidation type="list" allowBlank="1" showInputMessage="1" showErrorMessage="1" sqref="G75" xr:uid="{F585218F-22CC-408E-8CCB-8133E55EE157}">
      <formula1>"5,3"</formula1>
    </dataValidation>
    <dataValidation type="list" allowBlank="1" showInputMessage="1" showErrorMessage="1" sqref="E81 E93" xr:uid="{4176EA57-5F72-464B-AA18-AD24A9B23509}">
      <formula1>"NA,2"</formula1>
    </dataValidation>
    <dataValidation type="list" allowBlank="1" showInputMessage="1" showErrorMessage="1" sqref="E88:E90" xr:uid="{409E2504-9ECE-48BA-AAF5-2D2A525D12B1}">
      <formula1>"NA,1"</formula1>
    </dataValidation>
    <dataValidation type="list" allowBlank="1" showInputMessage="1" showErrorMessage="1" sqref="E91 E102" xr:uid="{7CE02251-071D-480C-993D-8D5831F6262B}">
      <formula1>"NA, 1"</formula1>
    </dataValidation>
    <dataValidation type="list" showInputMessage="1" showErrorMessage="1" sqref="F113:G113" xr:uid="{857F16EF-4403-4496-9391-F55D883CF930}">
      <formula1>"0,3"</formula1>
    </dataValidation>
    <dataValidation type="list" showInputMessage="1" showErrorMessage="1" sqref="F133:G134" xr:uid="{433320CC-2E73-45B0-9B7E-C5B0EC734618}">
      <formula1>"0,3,2"</formula1>
    </dataValidation>
    <dataValidation type="list" showInputMessage="1" showErrorMessage="1" sqref="F139:G139" xr:uid="{CDAABAC6-CA4F-4485-8E63-6AE5AB0C7D0C}">
      <formula1>"0,3,5"</formula1>
    </dataValidation>
    <dataValidation type="list" showInputMessage="1" showErrorMessage="1" sqref="E40" xr:uid="{18ADED2B-D287-4241-8B7C-696E5F886B01}">
      <formula1>"""NA"", 2"</formula1>
    </dataValidation>
  </dataValidations>
  <pageMargins left="0.7" right="0.7" top="0.75" bottom="0.75" header="0.3" footer="0.3"/>
  <pageSetup paperSize="9" scale="56" fitToHeight="0" orientation="landscape"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52A05B4-9D57-4F44-BE12-96B8DEFF375F}">
          <x14:formula1>
            <xm:f>Sheet1!$C$1:$C$3</xm:f>
          </x14:formula1>
          <xm:sqref>C6</xm:sqref>
        </x14:dataValidation>
        <x14:dataValidation type="list" allowBlank="1" showInputMessage="1" showErrorMessage="1" xr:uid="{C328D15A-C6EC-4AA1-995B-75D6E90E2308}">
          <x14:formula1>
            <xm:f>Sheet1!$C$5:$C$10</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CE9FC-E4E8-4F0E-87D1-E0A9CBE87844}">
  <sheetPr>
    <pageSetUpPr fitToPage="1"/>
  </sheetPr>
  <dimension ref="B2:I168"/>
  <sheetViews>
    <sheetView topLeftCell="A148" zoomScale="70" zoomScaleNormal="70" workbookViewId="0">
      <selection activeCell="A148" activeCellId="80" sqref="A1:A1048576 B1:B1048576 A10:XFD10 A9:XFD9 A11:XFD11 A12:XFD12 C13:E23 A24:XFD24 C25:D33 A33:XFD33 C34:E38 E25:E32 A39:XFD39 C40 A41:XFD41 C42:C44 A45:XFD45 C46 A47:XFD47 A48:XFD48 A49:XFD49 C50:E55 A56:XFD56 C57:E59 A60:XFD60 C61:E61 A62:XFD62 C63:E66 A67:XFD67 A68:XFD68 A69:XFD69 C70:E71 A72:XFD72 C73:E74 A75:XFD75 C76 A77:XFD77 A78:XFD78 A79:XFD79 C80:E82 A83:XFD83 C84 A85:XFD85 C86:E89 A90:XFD90 C91:C94 A95:XFD95 C96 A97:XFD97 C98:E99 A100:XFD100 A101:XFD101 A102:XFD102 C103:E103 A104:XFD104 C105:C106 A107:XFD107 C108:E109 A110:XFD110 C111:E112 A113:XFD113 C114:E114 A115:XFD115 C116:E116 A117:XFD117 C118:E120 A121:XFD121 A122:XFD122 A123:XFD123 C124:E130 A131:XFD131 C132:E135 A136:XFD136 C137:E138 A139:XFD139 C140:E142 A144:XFD144 A145:XFD145 A146:XFD146 A147:XFD147 A148:XFD165"/>
    </sheetView>
  </sheetViews>
  <sheetFormatPr defaultRowHeight="15" x14ac:dyDescent="0.25"/>
  <cols>
    <col min="1" max="1" width="9.140625" customWidth="1"/>
    <col min="2" max="2" width="35.7109375" customWidth="1"/>
    <col min="3" max="3" width="65.5703125" customWidth="1"/>
    <col min="4" max="4" width="9.140625" hidden="1" customWidth="1"/>
    <col min="5" max="7" width="20.7109375" customWidth="1"/>
    <col min="8" max="8" width="49.140625" customWidth="1"/>
  </cols>
  <sheetData>
    <row r="2" spans="2:9" ht="42.75" customHeight="1" x14ac:dyDescent="0.25">
      <c r="B2" s="117" t="s">
        <v>160</v>
      </c>
      <c r="C2" s="414"/>
      <c r="D2" s="414"/>
      <c r="E2" s="414"/>
      <c r="F2" s="414"/>
      <c r="G2" s="414"/>
    </row>
    <row r="3" spans="2:9" ht="15.75" x14ac:dyDescent="0.25">
      <c r="B3" s="117" t="s">
        <v>161</v>
      </c>
      <c r="C3" s="94"/>
    </row>
    <row r="4" spans="2:9" ht="20.100000000000001" customHeight="1" x14ac:dyDescent="0.25">
      <c r="B4" s="118"/>
    </row>
    <row r="5" spans="2:9" ht="20.100000000000001" customHeight="1" x14ac:dyDescent="0.25">
      <c r="B5" s="119" t="s">
        <v>336</v>
      </c>
      <c r="C5" s="75"/>
    </row>
    <row r="6" spans="2:9" ht="19.5" customHeight="1" x14ac:dyDescent="0.25">
      <c r="B6" s="119" t="s">
        <v>162</v>
      </c>
      <c r="C6" s="102" t="s">
        <v>163</v>
      </c>
    </row>
    <row r="7" spans="2:9" ht="20.100000000000001" customHeight="1" x14ac:dyDescent="0.25">
      <c r="B7" s="119" t="s">
        <v>166</v>
      </c>
      <c r="C7" s="102" t="s">
        <v>63</v>
      </c>
    </row>
    <row r="8" spans="2:9" ht="15.75" thickBot="1" x14ac:dyDescent="0.3">
      <c r="B8" s="118"/>
    </row>
    <row r="9" spans="2:9" s="121" customFormat="1" ht="30.75" customHeight="1" x14ac:dyDescent="0.25">
      <c r="B9" s="349" t="s">
        <v>167</v>
      </c>
      <c r="C9" s="351" t="s">
        <v>168</v>
      </c>
      <c r="D9" s="353" t="s">
        <v>169</v>
      </c>
      <c r="E9" s="355" t="s">
        <v>337</v>
      </c>
      <c r="F9" s="356"/>
      <c r="G9" s="356"/>
      <c r="H9" s="357"/>
      <c r="I9" s="120"/>
    </row>
    <row r="10" spans="2:9" s="121" customFormat="1" ht="30.75" customHeight="1" thickBot="1" x14ac:dyDescent="0.3">
      <c r="B10" s="350"/>
      <c r="C10" s="352"/>
      <c r="D10" s="354"/>
      <c r="E10" s="122" t="s">
        <v>171</v>
      </c>
      <c r="F10" s="123" t="s">
        <v>172</v>
      </c>
      <c r="G10" s="124" t="s">
        <v>173</v>
      </c>
      <c r="H10" s="125" t="s">
        <v>207</v>
      </c>
      <c r="I10" s="120"/>
    </row>
    <row r="11" spans="2:9" s="121" customFormat="1" ht="30.75" customHeight="1" x14ac:dyDescent="0.25">
      <c r="B11" s="126" t="str">
        <f>'03 Matrix'!B11</f>
        <v>SM</v>
      </c>
      <c r="C11" s="415" t="s">
        <v>194</v>
      </c>
      <c r="D11" s="416"/>
      <c r="E11" s="416"/>
      <c r="F11" s="416"/>
      <c r="G11" s="416"/>
      <c r="H11" s="417"/>
      <c r="I11" s="120"/>
    </row>
    <row r="12" spans="2:9" s="121" customFormat="1" ht="30.75" customHeight="1" x14ac:dyDescent="0.25">
      <c r="B12" s="127" t="s">
        <v>208</v>
      </c>
      <c r="C12" s="341" t="str">
        <f>'03 Matrix'!C12</f>
        <v>Requirements for road works design</v>
      </c>
      <c r="D12" s="342"/>
      <c r="E12" s="128">
        <v>0</v>
      </c>
      <c r="F12" s="128">
        <f>MIN(E12,SUM(F13:F23))</f>
        <v>0</v>
      </c>
      <c r="G12" s="129">
        <f>MIN($E$12,SUM(G13:G23))</f>
        <v>0</v>
      </c>
      <c r="H12" s="130"/>
      <c r="I12" s="120"/>
    </row>
    <row r="13" spans="2:9" s="48" customFormat="1" ht="30.75" customHeight="1" x14ac:dyDescent="0.25">
      <c r="B13" s="358"/>
      <c r="C13" s="131" t="s">
        <v>209</v>
      </c>
      <c r="D13" s="420" t="s">
        <v>174</v>
      </c>
      <c r="E13" s="132" t="s">
        <v>102</v>
      </c>
      <c r="F13" s="50" t="s">
        <v>102</v>
      </c>
      <c r="G13" s="50" t="s">
        <v>102</v>
      </c>
      <c r="H13" s="418"/>
      <c r="I13" s="49"/>
    </row>
    <row r="14" spans="2:9" s="48" customFormat="1" ht="30.75" customHeight="1" x14ac:dyDescent="0.25">
      <c r="B14" s="359"/>
      <c r="C14" s="131" t="s">
        <v>210</v>
      </c>
      <c r="D14" s="421"/>
      <c r="E14" s="132" t="s">
        <v>102</v>
      </c>
      <c r="F14" s="50" t="s">
        <v>102</v>
      </c>
      <c r="G14" s="50" t="s">
        <v>102</v>
      </c>
      <c r="H14" s="418"/>
      <c r="I14" s="49"/>
    </row>
    <row r="15" spans="2:9" s="48" customFormat="1" ht="30.75" customHeight="1" x14ac:dyDescent="0.25">
      <c r="B15" s="359"/>
      <c r="C15" s="131" t="s">
        <v>211</v>
      </c>
      <c r="D15" s="421"/>
      <c r="E15" s="132" t="s">
        <v>102</v>
      </c>
      <c r="F15" s="50" t="s">
        <v>102</v>
      </c>
      <c r="G15" s="50" t="s">
        <v>102</v>
      </c>
      <c r="H15" s="418"/>
      <c r="I15" s="49"/>
    </row>
    <row r="16" spans="2:9" s="48" customFormat="1" ht="30.75" customHeight="1" x14ac:dyDescent="0.25">
      <c r="B16" s="359"/>
      <c r="C16" s="131" t="s">
        <v>212</v>
      </c>
      <c r="D16" s="421"/>
      <c r="E16" s="132" t="s">
        <v>102</v>
      </c>
      <c r="F16" s="50" t="s">
        <v>102</v>
      </c>
      <c r="G16" s="50" t="s">
        <v>102</v>
      </c>
      <c r="H16" s="418"/>
      <c r="I16" s="49"/>
    </row>
    <row r="17" spans="2:9" s="48" customFormat="1" ht="30.75" customHeight="1" x14ac:dyDescent="0.25">
      <c r="B17" s="359"/>
      <c r="C17" s="131" t="s">
        <v>213</v>
      </c>
      <c r="D17" s="421"/>
      <c r="E17" s="132" t="s">
        <v>102</v>
      </c>
      <c r="F17" s="50" t="s">
        <v>102</v>
      </c>
      <c r="G17" s="50" t="s">
        <v>102</v>
      </c>
      <c r="H17" s="418"/>
      <c r="I17" s="49"/>
    </row>
    <row r="18" spans="2:9" s="48" customFormat="1" ht="30.75" customHeight="1" x14ac:dyDescent="0.25">
      <c r="B18" s="359"/>
      <c r="C18" s="131" t="s">
        <v>214</v>
      </c>
      <c r="D18" s="421"/>
      <c r="E18" s="132" t="s">
        <v>102</v>
      </c>
      <c r="F18" s="50" t="s">
        <v>102</v>
      </c>
      <c r="G18" s="50" t="s">
        <v>102</v>
      </c>
      <c r="H18" s="418"/>
      <c r="I18" s="49"/>
    </row>
    <row r="19" spans="2:9" s="48" customFormat="1" ht="30.75" customHeight="1" x14ac:dyDescent="0.25">
      <c r="B19" s="359"/>
      <c r="C19" s="131" t="s">
        <v>219</v>
      </c>
      <c r="D19" s="422"/>
      <c r="E19" s="132" t="s">
        <v>102</v>
      </c>
      <c r="F19" s="50" t="s">
        <v>102</v>
      </c>
      <c r="G19" s="50" t="s">
        <v>102</v>
      </c>
      <c r="H19" s="418"/>
      <c r="I19" s="53"/>
    </row>
    <row r="20" spans="2:9" s="48" customFormat="1" ht="30.75" customHeight="1" x14ac:dyDescent="0.25">
      <c r="B20" s="359"/>
      <c r="C20" s="131" t="s">
        <v>215</v>
      </c>
      <c r="D20" s="54" t="s">
        <v>175</v>
      </c>
      <c r="E20" s="132" t="s">
        <v>102</v>
      </c>
      <c r="F20" s="50" t="s">
        <v>102</v>
      </c>
      <c r="G20" s="50" t="s">
        <v>102</v>
      </c>
      <c r="H20" s="418"/>
      <c r="I20" s="53"/>
    </row>
    <row r="21" spans="2:9" s="48" customFormat="1" ht="30.75" customHeight="1" x14ac:dyDescent="0.25">
      <c r="B21" s="359"/>
      <c r="C21" s="131" t="s">
        <v>216</v>
      </c>
      <c r="D21" s="423" t="s">
        <v>174</v>
      </c>
      <c r="E21" s="132" t="s">
        <v>102</v>
      </c>
      <c r="F21" s="50" t="s">
        <v>102</v>
      </c>
      <c r="G21" s="50" t="s">
        <v>102</v>
      </c>
      <c r="H21" s="418"/>
      <c r="I21" s="53"/>
    </row>
    <row r="22" spans="2:9" s="48" customFormat="1" ht="30.75" customHeight="1" x14ac:dyDescent="0.25">
      <c r="B22" s="359"/>
      <c r="C22" s="131" t="s">
        <v>217</v>
      </c>
      <c r="D22" s="424"/>
      <c r="E22" s="132" t="s">
        <v>102</v>
      </c>
      <c r="F22" s="50" t="s">
        <v>102</v>
      </c>
      <c r="G22" s="50" t="s">
        <v>102</v>
      </c>
      <c r="H22" s="418"/>
      <c r="I22" s="53"/>
    </row>
    <row r="23" spans="2:9" s="48" customFormat="1" ht="30.75" customHeight="1" x14ac:dyDescent="0.25">
      <c r="B23" s="360"/>
      <c r="C23" s="131" t="s">
        <v>218</v>
      </c>
      <c r="D23" s="425"/>
      <c r="E23" s="132" t="s">
        <v>102</v>
      </c>
      <c r="F23" s="50" t="s">
        <v>102</v>
      </c>
      <c r="G23" s="50" t="s">
        <v>102</v>
      </c>
      <c r="H23" s="418"/>
      <c r="I23" s="53"/>
    </row>
    <row r="24" spans="2:9" s="48" customFormat="1" ht="30.75" customHeight="1" x14ac:dyDescent="0.25">
      <c r="B24" s="127" t="s">
        <v>230</v>
      </c>
      <c r="C24" s="341" t="str">
        <f>'03 Matrix'!C13</f>
        <v>Road alignment</v>
      </c>
      <c r="D24" s="342"/>
      <c r="E24" s="128">
        <v>6</v>
      </c>
      <c r="F24" s="128">
        <f>MIN(E24,SUM(F25:F32))</f>
        <v>0</v>
      </c>
      <c r="G24" s="129">
        <f>MIN(E24,SUM(G25:G32))</f>
        <v>0</v>
      </c>
      <c r="H24" s="130"/>
      <c r="I24" s="49"/>
    </row>
    <row r="25" spans="2:9" s="48" customFormat="1" ht="30.75" customHeight="1" x14ac:dyDescent="0.25">
      <c r="B25" s="364"/>
      <c r="C25" s="131" t="s">
        <v>233</v>
      </c>
      <c r="D25" s="132" t="s">
        <v>174</v>
      </c>
      <c r="E25" s="132">
        <v>1</v>
      </c>
      <c r="F25" s="51">
        <v>0</v>
      </c>
      <c r="G25" s="51">
        <v>0</v>
      </c>
      <c r="H25" s="418"/>
      <c r="I25" s="49"/>
    </row>
    <row r="26" spans="2:9" s="48" customFormat="1" ht="30.75" customHeight="1" x14ac:dyDescent="0.25">
      <c r="B26" s="365"/>
      <c r="C26" s="131" t="s">
        <v>234</v>
      </c>
      <c r="D26" s="343" t="s">
        <v>176</v>
      </c>
      <c r="E26" s="132">
        <v>1</v>
      </c>
      <c r="F26" s="51">
        <v>0</v>
      </c>
      <c r="G26" s="51">
        <v>0</v>
      </c>
      <c r="H26" s="418"/>
      <c r="I26" s="49"/>
    </row>
    <row r="27" spans="2:9" s="48" customFormat="1" ht="30.75" customHeight="1" x14ac:dyDescent="0.25">
      <c r="B27" s="365"/>
      <c r="C27" s="131" t="s">
        <v>235</v>
      </c>
      <c r="D27" s="344"/>
      <c r="E27" s="132">
        <v>1</v>
      </c>
      <c r="F27" s="51">
        <v>0</v>
      </c>
      <c r="G27" s="51">
        <v>0</v>
      </c>
      <c r="H27" s="418"/>
      <c r="I27" s="49"/>
    </row>
    <row r="28" spans="2:9" s="48" customFormat="1" ht="30.75" customHeight="1" x14ac:dyDescent="0.25">
      <c r="B28" s="365"/>
      <c r="C28" s="131" t="s">
        <v>236</v>
      </c>
      <c r="D28" s="345"/>
      <c r="E28" s="132">
        <v>1</v>
      </c>
      <c r="F28" s="51">
        <v>0</v>
      </c>
      <c r="G28" s="51">
        <v>0</v>
      </c>
      <c r="H28" s="418"/>
      <c r="I28" s="49"/>
    </row>
    <row r="29" spans="2:9" s="48" customFormat="1" ht="30.75" customHeight="1" x14ac:dyDescent="0.25">
      <c r="B29" s="365"/>
      <c r="C29" s="131" t="s">
        <v>231</v>
      </c>
      <c r="D29" s="343" t="s">
        <v>174</v>
      </c>
      <c r="E29" s="132">
        <v>1</v>
      </c>
      <c r="F29" s="51">
        <v>0</v>
      </c>
      <c r="G29" s="51">
        <v>0</v>
      </c>
      <c r="H29" s="418"/>
      <c r="I29" s="49"/>
    </row>
    <row r="30" spans="2:9" s="48" customFormat="1" ht="30.75" customHeight="1" x14ac:dyDescent="0.25">
      <c r="B30" s="365"/>
      <c r="C30" s="131" t="s">
        <v>237</v>
      </c>
      <c r="D30" s="344"/>
      <c r="E30" s="132">
        <v>1</v>
      </c>
      <c r="F30" s="51">
        <v>0</v>
      </c>
      <c r="G30" s="51">
        <v>0</v>
      </c>
      <c r="H30" s="418"/>
      <c r="I30" s="49"/>
    </row>
    <row r="31" spans="2:9" s="48" customFormat="1" ht="30.75" customHeight="1" x14ac:dyDescent="0.25">
      <c r="B31" s="365"/>
      <c r="C31" s="131" t="s">
        <v>232</v>
      </c>
      <c r="D31" s="345"/>
      <c r="E31" s="132">
        <v>1</v>
      </c>
      <c r="F31" s="51">
        <v>0</v>
      </c>
      <c r="G31" s="51">
        <v>0</v>
      </c>
      <c r="H31" s="418"/>
      <c r="I31" s="49"/>
    </row>
    <row r="32" spans="2:9" s="48" customFormat="1" ht="48" customHeight="1" x14ac:dyDescent="0.25">
      <c r="B32" s="365"/>
      <c r="C32" s="131" t="s">
        <v>238</v>
      </c>
      <c r="D32" s="132" t="s">
        <v>177</v>
      </c>
      <c r="E32" s="132">
        <v>1</v>
      </c>
      <c r="F32" s="51">
        <v>0</v>
      </c>
      <c r="G32" s="51">
        <v>0</v>
      </c>
      <c r="H32" s="418"/>
      <c r="I32" s="49"/>
    </row>
    <row r="33" spans="2:9" s="48" customFormat="1" ht="30.75" customHeight="1" x14ac:dyDescent="0.25">
      <c r="B33" s="127" t="s">
        <v>239</v>
      </c>
      <c r="C33" s="341" t="str">
        <f>'03 Matrix'!C14</f>
        <v>Site vegetation</v>
      </c>
      <c r="D33" s="342"/>
      <c r="E33" s="128">
        <v>3</v>
      </c>
      <c r="F33" s="128">
        <f>MIN(E33,SUM(F34:F38))</f>
        <v>0</v>
      </c>
      <c r="G33" s="128">
        <f>MIN(E33,SUM(G34:G38))</f>
        <v>0</v>
      </c>
      <c r="H33" s="130"/>
      <c r="I33" s="49"/>
    </row>
    <row r="34" spans="2:9" s="48" customFormat="1" ht="30.75" customHeight="1" x14ac:dyDescent="0.25">
      <c r="B34" s="364"/>
      <c r="C34" s="131" t="s">
        <v>242</v>
      </c>
      <c r="D34" s="343" t="s">
        <v>174</v>
      </c>
      <c r="E34" s="132">
        <v>1</v>
      </c>
      <c r="F34" s="51"/>
      <c r="G34" s="52"/>
      <c r="H34" s="419"/>
      <c r="I34" s="49"/>
    </row>
    <row r="35" spans="2:9" s="48" customFormat="1" ht="30.75" customHeight="1" x14ac:dyDescent="0.25">
      <c r="B35" s="365"/>
      <c r="C35" s="131" t="s">
        <v>243</v>
      </c>
      <c r="D35" s="344"/>
      <c r="E35" s="132">
        <v>1</v>
      </c>
      <c r="F35" s="51"/>
      <c r="G35" s="52"/>
      <c r="H35" s="419"/>
      <c r="I35" s="49"/>
    </row>
    <row r="36" spans="2:9" s="48" customFormat="1" ht="30.75" customHeight="1" x14ac:dyDescent="0.25">
      <c r="B36" s="365"/>
      <c r="C36" s="131" t="s">
        <v>244</v>
      </c>
      <c r="D36" s="344"/>
      <c r="E36" s="132">
        <v>1</v>
      </c>
      <c r="F36" s="51"/>
      <c r="G36" s="52"/>
      <c r="H36" s="419"/>
      <c r="I36" s="49"/>
    </row>
    <row r="37" spans="2:9" s="48" customFormat="1" ht="30.75" customHeight="1" x14ac:dyDescent="0.25">
      <c r="B37" s="365"/>
      <c r="C37" s="131" t="s">
        <v>240</v>
      </c>
      <c r="D37" s="344"/>
      <c r="E37" s="132">
        <v>1</v>
      </c>
      <c r="F37" s="51"/>
      <c r="G37" s="52"/>
      <c r="H37" s="419"/>
      <c r="I37" s="49"/>
    </row>
    <row r="38" spans="2:9" s="48" customFormat="1" ht="30.75" customHeight="1" x14ac:dyDescent="0.25">
      <c r="B38" s="365"/>
      <c r="C38" s="131" t="s">
        <v>241</v>
      </c>
      <c r="D38" s="344"/>
      <c r="E38" s="132">
        <v>1</v>
      </c>
      <c r="F38" s="51"/>
      <c r="G38" s="52"/>
      <c r="H38" s="419"/>
      <c r="I38" s="49"/>
    </row>
    <row r="39" spans="2:9" s="48" customFormat="1" ht="30.75" customHeight="1" x14ac:dyDescent="0.25">
      <c r="B39" s="127" t="s">
        <v>245</v>
      </c>
      <c r="C39" s="341" t="str">
        <f>'03 Matrix'!C15</f>
        <v>Noise mitigation</v>
      </c>
      <c r="D39" s="342"/>
      <c r="E39" s="128">
        <f>IF(Sheet1!H17="E",0,SUM('06 Verification Assessment Form'!E40))</f>
        <v>0</v>
      </c>
      <c r="F39" s="128">
        <f>MIN(E39,SUM(F40:F40))</f>
        <v>0</v>
      </c>
      <c r="G39" s="129">
        <f>MIN(E39,SUM(G40:G40))</f>
        <v>0</v>
      </c>
      <c r="H39" s="130"/>
      <c r="I39" s="49"/>
    </row>
    <row r="40" spans="2:9" s="48" customFormat="1" ht="104.25" customHeight="1" x14ac:dyDescent="0.25">
      <c r="B40" s="133"/>
      <c r="C40" s="121" t="s">
        <v>246</v>
      </c>
      <c r="D40" s="78" t="s">
        <v>174</v>
      </c>
      <c r="E40" s="68" t="s">
        <v>102</v>
      </c>
      <c r="F40" s="51" t="str">
        <f>IF(E40="NA","NA","")</f>
        <v>NA</v>
      </c>
      <c r="G40" s="51" t="str">
        <f>IF(E40="NA","NA","")</f>
        <v>NA</v>
      </c>
      <c r="H40" s="81"/>
      <c r="I40" s="49"/>
    </row>
    <row r="41" spans="2:9" s="48" customFormat="1" ht="30.75" customHeight="1" x14ac:dyDescent="0.25">
      <c r="B41" s="127" t="s">
        <v>247</v>
      </c>
      <c r="C41" s="341" t="str">
        <f>'03 Matrix'!C16</f>
        <v>Services for disabled users</v>
      </c>
      <c r="D41" s="342"/>
      <c r="E41" s="128">
        <f>IF(Sheet1!H25=1, 0,SUM('06 Verification Assessment Form'!E42:E44))</f>
        <v>0</v>
      </c>
      <c r="F41" s="128">
        <f>MIN(E41,SUM(F42:F44))</f>
        <v>0</v>
      </c>
      <c r="G41" s="128">
        <f>MIN(E41,SUM(G42:G44))</f>
        <v>0</v>
      </c>
      <c r="H41" s="130"/>
      <c r="I41" s="49"/>
    </row>
    <row r="42" spans="2:9" s="48" customFormat="1" ht="31.5" customHeight="1" x14ac:dyDescent="0.25">
      <c r="B42" s="381"/>
      <c r="C42" s="131" t="s">
        <v>248</v>
      </c>
      <c r="D42" s="64" t="s">
        <v>174</v>
      </c>
      <c r="E42" s="69" t="s">
        <v>102</v>
      </c>
      <c r="F42" s="51" t="str">
        <f>IF(E42="NA","NA","")</f>
        <v>NA</v>
      </c>
      <c r="G42" s="51" t="str">
        <f>IF(E42="NA","NA","")</f>
        <v>NA</v>
      </c>
      <c r="H42" s="81"/>
      <c r="I42" s="49"/>
    </row>
    <row r="43" spans="2:9" s="48" customFormat="1" ht="37.5" customHeight="1" x14ac:dyDescent="0.25">
      <c r="B43" s="382"/>
      <c r="C43" s="131" t="s">
        <v>250</v>
      </c>
      <c r="D43" s="64"/>
      <c r="E43" s="69" t="s">
        <v>102</v>
      </c>
      <c r="F43" s="80" t="str">
        <f>IF(E43="NA","NA","")</f>
        <v>NA</v>
      </c>
      <c r="G43" s="65" t="str">
        <f>IF(E43="NA","NA","")</f>
        <v>NA</v>
      </c>
      <c r="H43" s="66"/>
      <c r="I43" s="49"/>
    </row>
    <row r="44" spans="2:9" s="48" customFormat="1" ht="24.75" customHeight="1" x14ac:dyDescent="0.25">
      <c r="B44" s="383"/>
      <c r="C44" s="131" t="s">
        <v>249</v>
      </c>
      <c r="D44" s="64"/>
      <c r="E44" s="69" t="s">
        <v>102</v>
      </c>
      <c r="F44" s="80" t="str">
        <f>IF(E44="NA","NA","")</f>
        <v>NA</v>
      </c>
      <c r="G44" s="65" t="str">
        <f>IF(E44="NA","NA","")</f>
        <v>NA</v>
      </c>
      <c r="H44" s="66"/>
      <c r="I44" s="49"/>
    </row>
    <row r="45" spans="2:9" s="48" customFormat="1" ht="30.75" customHeight="1" x14ac:dyDescent="0.25">
      <c r="B45" s="127" t="s">
        <v>251</v>
      </c>
      <c r="C45" s="341" t="str">
        <f>'03 Matrix'!C17</f>
        <v>Noise control</v>
      </c>
      <c r="D45" s="342"/>
      <c r="E45" s="128">
        <f>IF(Sheet1!H17="E", 0, SUM('06 Verification Assessment Form'!E46))</f>
        <v>0</v>
      </c>
      <c r="F45" s="128">
        <f>MIN(E45,SUM(F46:F46))</f>
        <v>0</v>
      </c>
      <c r="G45" s="129">
        <f>MIN(E45,SUM(G46:G46))</f>
        <v>0</v>
      </c>
      <c r="H45" s="130"/>
      <c r="I45" s="49"/>
    </row>
    <row r="46" spans="2:9" s="48" customFormat="1" ht="104.25" customHeight="1" x14ac:dyDescent="0.25">
      <c r="B46" s="133"/>
      <c r="C46" s="121" t="s">
        <v>246</v>
      </c>
      <c r="D46" s="78" t="s">
        <v>174</v>
      </c>
      <c r="E46" s="68" t="s">
        <v>102</v>
      </c>
      <c r="F46" s="51" t="str">
        <f>IF(E46="NA","NA","")</f>
        <v>NA</v>
      </c>
      <c r="G46" s="51" t="str">
        <f>IF(E46="NA","NA","")</f>
        <v>NA</v>
      </c>
      <c r="H46" s="81"/>
      <c r="I46" s="49"/>
    </row>
    <row r="47" spans="2:9" s="48" customFormat="1" ht="30.75" customHeight="1" thickBot="1" x14ac:dyDescent="0.3">
      <c r="B47" s="361" t="s">
        <v>178</v>
      </c>
      <c r="C47" s="362"/>
      <c r="D47" s="363"/>
      <c r="E47" s="134">
        <f>E12+E24+E33+E39+E41+E45</f>
        <v>9</v>
      </c>
      <c r="F47" s="134">
        <f t="shared" ref="F47:G47" si="0">F12+F24+F33+F39+F41+F45</f>
        <v>0</v>
      </c>
      <c r="G47" s="134">
        <f t="shared" si="0"/>
        <v>0</v>
      </c>
      <c r="H47" s="135"/>
      <c r="I47" s="49"/>
    </row>
    <row r="48" spans="2:9" s="48" customFormat="1" ht="30.75" customHeight="1" x14ac:dyDescent="0.25">
      <c r="B48" s="136" t="s">
        <v>106</v>
      </c>
      <c r="C48" s="338" t="str">
        <f>'03 Matrix'!C18</f>
        <v>Pavement technologies</v>
      </c>
      <c r="D48" s="339"/>
      <c r="E48" s="339"/>
      <c r="F48" s="339"/>
      <c r="G48" s="339"/>
      <c r="H48" s="340"/>
      <c r="I48" s="49"/>
    </row>
    <row r="49" spans="2:9" s="48" customFormat="1" ht="30.75" customHeight="1" x14ac:dyDescent="0.25">
      <c r="B49" s="127" t="s">
        <v>252</v>
      </c>
      <c r="C49" s="341" t="str">
        <f>'03 Matrix'!C19</f>
        <v>Existing pavement evaluation</v>
      </c>
      <c r="D49" s="342"/>
      <c r="E49" s="128">
        <v>0</v>
      </c>
      <c r="F49" s="128">
        <f>MIN(E49,SUM(F50:F55))</f>
        <v>0</v>
      </c>
      <c r="G49" s="129">
        <f>MIN(E49,SUM(G50:G55))</f>
        <v>0</v>
      </c>
      <c r="H49" s="130"/>
      <c r="I49" s="49"/>
    </row>
    <row r="50" spans="2:9" s="48" customFormat="1" ht="30.75" customHeight="1" x14ac:dyDescent="0.25">
      <c r="B50" s="358"/>
      <c r="C50" s="137" t="s">
        <v>253</v>
      </c>
      <c r="D50" s="343" t="s">
        <v>175</v>
      </c>
      <c r="E50" s="132" t="s">
        <v>102</v>
      </c>
      <c r="F50" s="50" t="s">
        <v>102</v>
      </c>
      <c r="G50" s="50" t="s">
        <v>102</v>
      </c>
      <c r="H50" s="419"/>
      <c r="I50" s="49"/>
    </row>
    <row r="51" spans="2:9" s="48" customFormat="1" ht="30.75" customHeight="1" x14ac:dyDescent="0.25">
      <c r="B51" s="359"/>
      <c r="C51" s="137" t="s">
        <v>254</v>
      </c>
      <c r="D51" s="344"/>
      <c r="E51" s="132" t="s">
        <v>102</v>
      </c>
      <c r="F51" s="50" t="s">
        <v>102</v>
      </c>
      <c r="G51" s="50" t="s">
        <v>102</v>
      </c>
      <c r="H51" s="419"/>
      <c r="I51" s="49"/>
    </row>
    <row r="52" spans="2:9" s="48" customFormat="1" ht="30.75" customHeight="1" x14ac:dyDescent="0.25">
      <c r="B52" s="359"/>
      <c r="C52" s="137" t="s">
        <v>255</v>
      </c>
      <c r="D52" s="344"/>
      <c r="E52" s="132" t="s">
        <v>102</v>
      </c>
      <c r="F52" s="50" t="s">
        <v>102</v>
      </c>
      <c r="G52" s="50" t="s">
        <v>102</v>
      </c>
      <c r="H52" s="419"/>
      <c r="I52" s="49"/>
    </row>
    <row r="53" spans="2:9" s="48" customFormat="1" ht="30.75" customHeight="1" x14ac:dyDescent="0.25">
      <c r="B53" s="359"/>
      <c r="C53" s="137" t="s">
        <v>256</v>
      </c>
      <c r="D53" s="344"/>
      <c r="E53" s="132" t="s">
        <v>102</v>
      </c>
      <c r="F53" s="50" t="s">
        <v>102</v>
      </c>
      <c r="G53" s="50" t="s">
        <v>102</v>
      </c>
      <c r="H53" s="419"/>
      <c r="I53" s="49"/>
    </row>
    <row r="54" spans="2:9" s="48" customFormat="1" ht="30.75" customHeight="1" x14ac:dyDescent="0.25">
      <c r="B54" s="359"/>
      <c r="C54" s="137" t="s">
        <v>257</v>
      </c>
      <c r="D54" s="344"/>
      <c r="E54" s="132" t="s">
        <v>102</v>
      </c>
      <c r="F54" s="50" t="s">
        <v>102</v>
      </c>
      <c r="G54" s="50" t="s">
        <v>102</v>
      </c>
      <c r="H54" s="419"/>
      <c r="I54" s="49"/>
    </row>
    <row r="55" spans="2:9" s="48" customFormat="1" ht="30.75" customHeight="1" x14ac:dyDescent="0.25">
      <c r="B55" s="360"/>
      <c r="C55" s="137" t="s">
        <v>258</v>
      </c>
      <c r="D55" s="345"/>
      <c r="E55" s="132" t="s">
        <v>102</v>
      </c>
      <c r="F55" s="50" t="s">
        <v>102</v>
      </c>
      <c r="G55" s="50" t="s">
        <v>102</v>
      </c>
      <c r="H55" s="419"/>
      <c r="I55" s="49"/>
    </row>
    <row r="56" spans="2:9" s="48" customFormat="1" ht="30.75" customHeight="1" x14ac:dyDescent="0.25">
      <c r="B56" s="127" t="s">
        <v>259</v>
      </c>
      <c r="C56" s="341" t="str">
        <f>'03 Matrix'!C20</f>
        <v>Permeable pavement</v>
      </c>
      <c r="D56" s="342"/>
      <c r="E56" s="128">
        <v>2</v>
      </c>
      <c r="F56" s="128">
        <f>MIN(E56,SUM(F57:F59))</f>
        <v>0</v>
      </c>
      <c r="G56" s="129">
        <f>MIN(E56,SUM(G57:G59))</f>
        <v>0</v>
      </c>
      <c r="H56" s="130"/>
      <c r="I56" s="49"/>
    </row>
    <row r="57" spans="2:9" s="48" customFormat="1" ht="30.75" customHeight="1" x14ac:dyDescent="0.25">
      <c r="B57" s="364"/>
      <c r="C57" s="137" t="s">
        <v>260</v>
      </c>
      <c r="D57" s="343" t="s">
        <v>174</v>
      </c>
      <c r="E57" s="132">
        <v>1</v>
      </c>
      <c r="F57" s="51"/>
      <c r="G57" s="52"/>
      <c r="H57" s="419"/>
      <c r="I57" s="49"/>
    </row>
    <row r="58" spans="2:9" s="48" customFormat="1" ht="30.75" customHeight="1" x14ac:dyDescent="0.25">
      <c r="B58" s="365"/>
      <c r="C58" s="137" t="s">
        <v>261</v>
      </c>
      <c r="D58" s="344"/>
      <c r="E58" s="132">
        <v>1</v>
      </c>
      <c r="F58" s="51"/>
      <c r="G58" s="52"/>
      <c r="H58" s="419"/>
      <c r="I58" s="49"/>
    </row>
    <row r="59" spans="2:9" s="48" customFormat="1" ht="46.5" customHeight="1" x14ac:dyDescent="0.25">
      <c r="B59" s="366"/>
      <c r="C59" s="137" t="s">
        <v>262</v>
      </c>
      <c r="D59" s="345"/>
      <c r="E59" s="132">
        <v>1</v>
      </c>
      <c r="F59" s="51"/>
      <c r="G59" s="52"/>
      <c r="H59" s="419"/>
      <c r="I59" s="49"/>
    </row>
    <row r="60" spans="2:9" s="48" customFormat="1" ht="30.75" customHeight="1" x14ac:dyDescent="0.25">
      <c r="B60" s="127" t="s">
        <v>263</v>
      </c>
      <c r="C60" s="341" t="str">
        <f>'03 Matrix'!C21</f>
        <v>Pavement performance tracking</v>
      </c>
      <c r="D60" s="342"/>
      <c r="E60" s="128">
        <f>SUM(E61)</f>
        <v>0</v>
      </c>
      <c r="F60" s="128">
        <f t="shared" ref="F60:G60" si="1">SUM(F61)</f>
        <v>0</v>
      </c>
      <c r="G60" s="128">
        <f t="shared" si="1"/>
        <v>0</v>
      </c>
      <c r="H60" s="130"/>
      <c r="I60" s="49"/>
    </row>
    <row r="61" spans="2:9" s="48" customFormat="1" ht="290.25" customHeight="1" x14ac:dyDescent="0.25">
      <c r="B61" s="138"/>
      <c r="C61" s="139" t="s">
        <v>264</v>
      </c>
      <c r="D61" s="140" t="s">
        <v>179</v>
      </c>
      <c r="E61" s="132" t="str">
        <f>IF(Sheet1!I38=1,"NA",2)</f>
        <v>NA</v>
      </c>
      <c r="F61" s="51" t="str">
        <f>IF(E61="NA","NA","")</f>
        <v>NA</v>
      </c>
      <c r="G61" s="51" t="str">
        <f>IF(E61="NA","NA","")</f>
        <v>NA</v>
      </c>
      <c r="H61" s="73"/>
      <c r="I61" s="49"/>
    </row>
    <row r="62" spans="2:9" s="48" customFormat="1" ht="30.75" customHeight="1" x14ac:dyDescent="0.25">
      <c r="B62" s="127" t="s">
        <v>265</v>
      </c>
      <c r="C62" s="341" t="str">
        <f>'03 Matrix'!C22</f>
        <v>Pavement design life</v>
      </c>
      <c r="D62" s="342"/>
      <c r="E62" s="128">
        <v>7</v>
      </c>
      <c r="F62" s="128">
        <f>MIN($E$65,SUM(F63:F66))</f>
        <v>0</v>
      </c>
      <c r="G62" s="129">
        <f>MIN($E$65,SUM(G63:G66))</f>
        <v>0</v>
      </c>
      <c r="H62" s="130"/>
      <c r="I62" s="49"/>
    </row>
    <row r="63" spans="2:9" s="48" customFormat="1" ht="30.75" customHeight="1" x14ac:dyDescent="0.25">
      <c r="B63" s="364"/>
      <c r="C63" s="137" t="s">
        <v>266</v>
      </c>
      <c r="D63" s="343" t="s">
        <v>174</v>
      </c>
      <c r="E63" s="132">
        <v>1</v>
      </c>
      <c r="F63" s="51"/>
      <c r="G63" s="52"/>
      <c r="H63" s="419"/>
      <c r="I63" s="49"/>
    </row>
    <row r="64" spans="2:9" s="48" customFormat="1" ht="30.75" customHeight="1" x14ac:dyDescent="0.25">
      <c r="B64" s="365"/>
      <c r="C64" s="139" t="s">
        <v>320</v>
      </c>
      <c r="D64" s="344"/>
      <c r="E64" s="132">
        <v>4</v>
      </c>
      <c r="F64" s="373"/>
      <c r="G64" s="373"/>
      <c r="H64" s="419"/>
      <c r="I64" s="49"/>
    </row>
    <row r="65" spans="2:9" s="48" customFormat="1" ht="41.25" customHeight="1" x14ac:dyDescent="0.25">
      <c r="B65" s="365"/>
      <c r="C65" s="139" t="s">
        <v>319</v>
      </c>
      <c r="D65" s="344"/>
      <c r="E65" s="132">
        <v>3</v>
      </c>
      <c r="F65" s="374"/>
      <c r="G65" s="374"/>
      <c r="H65" s="419"/>
      <c r="I65" s="49"/>
    </row>
    <row r="66" spans="2:9" s="48" customFormat="1" ht="30.75" customHeight="1" x14ac:dyDescent="0.25">
      <c r="B66" s="365"/>
      <c r="C66" s="137" t="s">
        <v>267</v>
      </c>
      <c r="D66" s="344"/>
      <c r="E66" s="132">
        <v>2</v>
      </c>
      <c r="F66" s="51"/>
      <c r="G66" s="52"/>
      <c r="H66" s="419"/>
      <c r="I66" s="49"/>
    </row>
    <row r="67" spans="2:9" s="48" customFormat="1" ht="30.75" customHeight="1" thickBot="1" x14ac:dyDescent="0.3">
      <c r="B67" s="426" t="s">
        <v>180</v>
      </c>
      <c r="C67" s="427"/>
      <c r="D67" s="428"/>
      <c r="E67" s="141">
        <f>E49+E56+E60+E62</f>
        <v>9</v>
      </c>
      <c r="F67" s="141">
        <f t="shared" ref="F67:G67" si="2">F49+F56+F60+F62</f>
        <v>0</v>
      </c>
      <c r="G67" s="141">
        <f t="shared" si="2"/>
        <v>0</v>
      </c>
      <c r="H67" s="142"/>
      <c r="I67" s="49"/>
    </row>
    <row r="68" spans="2:9" s="48" customFormat="1" ht="30.75" customHeight="1" x14ac:dyDescent="0.25">
      <c r="B68" s="136" t="s">
        <v>112</v>
      </c>
      <c r="C68" s="338" t="str">
        <f>'03 Matrix'!C23</f>
        <v>Environmental and Water</v>
      </c>
      <c r="D68" s="339"/>
      <c r="E68" s="339"/>
      <c r="F68" s="339"/>
      <c r="G68" s="339"/>
      <c r="H68" s="143"/>
      <c r="I68" s="49"/>
    </row>
    <row r="69" spans="2:9" s="48" customFormat="1" ht="30.75" customHeight="1" x14ac:dyDescent="0.25">
      <c r="B69" s="127" t="s">
        <v>268</v>
      </c>
      <c r="C69" s="341" t="str">
        <f>'03 Matrix'!C24</f>
        <v>Enviromental Management System (EMS)</v>
      </c>
      <c r="D69" s="342"/>
      <c r="E69" s="128">
        <v>3</v>
      </c>
      <c r="F69" s="128">
        <f>MIN(E69,SUM(F70:F71))</f>
        <v>0</v>
      </c>
      <c r="G69" s="128">
        <f>MIN(F69,SUM(G70:G71))</f>
        <v>0</v>
      </c>
      <c r="H69" s="130"/>
      <c r="I69" s="49"/>
    </row>
    <row r="70" spans="2:9" s="48" customFormat="1" ht="30.75" customHeight="1" x14ac:dyDescent="0.25">
      <c r="B70" s="364"/>
      <c r="C70" s="137" t="s">
        <v>338</v>
      </c>
      <c r="D70" s="132" t="s">
        <v>177</v>
      </c>
      <c r="E70" s="132">
        <v>2</v>
      </c>
      <c r="F70" s="51"/>
      <c r="G70" s="52"/>
      <c r="H70" s="81"/>
      <c r="I70" s="49"/>
    </row>
    <row r="71" spans="2:9" s="48" customFormat="1" ht="30.75" customHeight="1" x14ac:dyDescent="0.25">
      <c r="B71" s="366"/>
      <c r="C71" s="144" t="s">
        <v>339</v>
      </c>
      <c r="D71" s="145"/>
      <c r="E71" s="132">
        <v>1</v>
      </c>
      <c r="F71" s="51"/>
      <c r="G71" s="52"/>
      <c r="H71" s="81"/>
      <c r="I71" s="49"/>
    </row>
    <row r="72" spans="2:9" s="48" customFormat="1" ht="30.75" customHeight="1" x14ac:dyDescent="0.25">
      <c r="B72" s="127" t="s">
        <v>270</v>
      </c>
      <c r="C72" s="341" t="str">
        <f>'03 Matrix'!C25</f>
        <v>Stormwater management</v>
      </c>
      <c r="D72" s="342"/>
      <c r="E72" s="128">
        <v>2</v>
      </c>
      <c r="F72" s="128">
        <f>MIN(E72,SUM(F73:F74))</f>
        <v>0</v>
      </c>
      <c r="G72" s="129">
        <f>MIN(E72,SUM(G73:G74))</f>
        <v>0</v>
      </c>
      <c r="H72" s="130"/>
      <c r="I72" s="49"/>
    </row>
    <row r="73" spans="2:9" s="48" customFormat="1" ht="54.75" customHeight="1" x14ac:dyDescent="0.25">
      <c r="B73" s="364"/>
      <c r="C73" s="137" t="s">
        <v>271</v>
      </c>
      <c r="D73" s="343" t="s">
        <v>181</v>
      </c>
      <c r="E73" s="132">
        <v>1</v>
      </c>
      <c r="F73" s="51"/>
      <c r="G73" s="52"/>
      <c r="H73" s="418"/>
      <c r="I73" s="49"/>
    </row>
    <row r="74" spans="2:9" s="48" customFormat="1" ht="30.75" customHeight="1" x14ac:dyDescent="0.25">
      <c r="B74" s="366"/>
      <c r="C74" s="137" t="s">
        <v>272</v>
      </c>
      <c r="D74" s="345"/>
      <c r="E74" s="132">
        <v>1</v>
      </c>
      <c r="F74" s="51"/>
      <c r="G74" s="52"/>
      <c r="H74" s="418"/>
      <c r="I74" s="49"/>
    </row>
    <row r="75" spans="2:9" s="48" customFormat="1" ht="30.75" customHeight="1" x14ac:dyDescent="0.25">
      <c r="B75" s="127" t="s">
        <v>273</v>
      </c>
      <c r="C75" s="341" t="str">
        <f>'03 Matrix'!C26</f>
        <v>Ecological connectivity (Elective Criteria)</v>
      </c>
      <c r="D75" s="342"/>
      <c r="E75" s="128">
        <f>SUM(E76)</f>
        <v>0</v>
      </c>
      <c r="F75" s="128">
        <f>MIN(E75,SUM(F76:F76))</f>
        <v>0</v>
      </c>
      <c r="G75" s="129">
        <f>MIN(E75,SUM(G76:G76))</f>
        <v>0</v>
      </c>
      <c r="H75" s="130"/>
      <c r="I75" s="49"/>
    </row>
    <row r="76" spans="2:9" s="48" customFormat="1" ht="111.75" customHeight="1" x14ac:dyDescent="0.25">
      <c r="B76" s="146"/>
      <c r="C76" s="139" t="s">
        <v>321</v>
      </c>
      <c r="D76" s="90" t="s">
        <v>181</v>
      </c>
      <c r="E76" s="68" t="s">
        <v>102</v>
      </c>
      <c r="F76" s="51" t="str">
        <f>IF(E76="NA","NA","")</f>
        <v>NA</v>
      </c>
      <c r="G76" s="51" t="str">
        <f>IF(E76="NA","NA","")</f>
        <v>NA</v>
      </c>
      <c r="H76" s="74"/>
      <c r="I76" s="49"/>
    </row>
    <row r="77" spans="2:9" s="48" customFormat="1" ht="30.75" customHeight="1" thickBot="1" x14ac:dyDescent="0.3">
      <c r="B77" s="429" t="s">
        <v>182</v>
      </c>
      <c r="C77" s="430"/>
      <c r="D77" s="431"/>
      <c r="E77" s="134">
        <f>E69+E72+E75</f>
        <v>5</v>
      </c>
      <c r="F77" s="134">
        <f>F69+F72+F75</f>
        <v>0</v>
      </c>
      <c r="G77" s="134">
        <f>G69+G72+G75</f>
        <v>0</v>
      </c>
      <c r="H77" s="135"/>
      <c r="I77" s="49"/>
    </row>
    <row r="78" spans="2:9" s="48" customFormat="1" ht="30.75" customHeight="1" x14ac:dyDescent="0.25">
      <c r="B78" s="126" t="s">
        <v>118</v>
      </c>
      <c r="C78" s="415" t="s">
        <v>183</v>
      </c>
      <c r="D78" s="416"/>
      <c r="E78" s="416"/>
      <c r="F78" s="416"/>
      <c r="G78" s="416"/>
      <c r="H78" s="417"/>
      <c r="I78" s="49"/>
    </row>
    <row r="79" spans="2:9" s="48" customFormat="1" ht="30.75" customHeight="1" x14ac:dyDescent="0.25">
      <c r="B79" s="147" t="s">
        <v>275</v>
      </c>
      <c r="C79" s="341" t="str">
        <f>'03 Matrix'!C28</f>
        <v>Safety audit</v>
      </c>
      <c r="D79" s="342"/>
      <c r="E79" s="128">
        <v>5</v>
      </c>
      <c r="F79" s="128">
        <f>MIN(E79,SUM(F80:F82))</f>
        <v>0</v>
      </c>
      <c r="G79" s="129">
        <f>MIN(E79,SUM(G80:G82))</f>
        <v>0</v>
      </c>
      <c r="H79" s="130"/>
      <c r="I79" s="49"/>
    </row>
    <row r="80" spans="2:9" s="99" customFormat="1" ht="30.75" customHeight="1" x14ac:dyDescent="0.25">
      <c r="B80" s="432"/>
      <c r="C80" s="148" t="s">
        <v>340</v>
      </c>
      <c r="D80" s="149"/>
      <c r="E80" s="150">
        <v>4</v>
      </c>
      <c r="F80" s="95"/>
      <c r="G80" s="96"/>
      <c r="H80" s="97"/>
      <c r="I80" s="98"/>
    </row>
    <row r="81" spans="2:9" s="99" customFormat="1" ht="30.75" customHeight="1" x14ac:dyDescent="0.25">
      <c r="B81" s="433"/>
      <c r="C81" s="151" t="s">
        <v>341</v>
      </c>
      <c r="D81" s="149"/>
      <c r="E81" s="150">
        <v>1</v>
      </c>
      <c r="F81" s="95"/>
      <c r="G81" s="96"/>
      <c r="H81" s="97"/>
      <c r="I81" s="98"/>
    </row>
    <row r="82" spans="2:9" s="48" customFormat="1" ht="30.75" customHeight="1" x14ac:dyDescent="0.25">
      <c r="B82" s="434"/>
      <c r="C82" s="137" t="s">
        <v>342</v>
      </c>
      <c r="D82" s="140" t="s">
        <v>174</v>
      </c>
      <c r="E82" s="152">
        <v>1</v>
      </c>
      <c r="F82" s="51"/>
      <c r="G82" s="52"/>
      <c r="H82" s="79"/>
      <c r="I82" s="49"/>
    </row>
    <row r="83" spans="2:9" s="48" customFormat="1" ht="30.75" customHeight="1" x14ac:dyDescent="0.25">
      <c r="B83" s="147" t="s">
        <v>274</v>
      </c>
      <c r="C83" s="341" t="str">
        <f>'03 Matrix'!C29</f>
        <v>Scenic views</v>
      </c>
      <c r="D83" s="342"/>
      <c r="E83" s="128">
        <f>SUM(E84)</f>
        <v>0</v>
      </c>
      <c r="F83" s="128">
        <f>MIN(E83,SUM(F84:F84))</f>
        <v>0</v>
      </c>
      <c r="G83" s="129">
        <f>MIN(E83,SUM(G84:G84))</f>
        <v>0</v>
      </c>
      <c r="H83" s="130"/>
      <c r="I83" s="49"/>
    </row>
    <row r="84" spans="2:9" s="48" customFormat="1" ht="30.75" customHeight="1" x14ac:dyDescent="0.25">
      <c r="B84" s="146"/>
      <c r="C84" s="137" t="s">
        <v>276</v>
      </c>
      <c r="D84" s="90" t="s">
        <v>174</v>
      </c>
      <c r="E84" s="68" t="s">
        <v>102</v>
      </c>
      <c r="F84" s="51" t="str">
        <f>IF(E84="NA","NA","")</f>
        <v>NA</v>
      </c>
      <c r="G84" s="51" t="str">
        <f>IF(E84="NA","NA","")</f>
        <v>NA</v>
      </c>
      <c r="H84" s="74"/>
      <c r="I84" s="49"/>
    </row>
    <row r="85" spans="2:9" s="48" customFormat="1" ht="30.75" customHeight="1" x14ac:dyDescent="0.25">
      <c r="B85" s="147" t="s">
        <v>277</v>
      </c>
      <c r="C85" s="341" t="str">
        <f>'03 Matrix'!C30</f>
        <v xml:space="preserve">Pedestrian access </v>
      </c>
      <c r="D85" s="342"/>
      <c r="E85" s="128">
        <f>IF(Sheet1!H25=1, 0, 2)</f>
        <v>2</v>
      </c>
      <c r="F85" s="128">
        <f>MIN(E85,SUM(F86:F89))</f>
        <v>0</v>
      </c>
      <c r="G85" s="129">
        <f>MIN(E85,SUM(G86:G89))</f>
        <v>0</v>
      </c>
      <c r="H85" s="130"/>
      <c r="I85" s="49"/>
    </row>
    <row r="86" spans="2:9" s="48" customFormat="1" ht="30.75" customHeight="1" x14ac:dyDescent="0.25">
      <c r="B86" s="381"/>
      <c r="C86" s="137" t="s">
        <v>279</v>
      </c>
      <c r="D86" s="140" t="s">
        <v>174</v>
      </c>
      <c r="E86" s="153">
        <f>IF(Sheet1!H25=1,"NA",1)</f>
        <v>1</v>
      </c>
      <c r="F86" s="51" t="str">
        <f>IF(E86="NA","NA","")</f>
        <v/>
      </c>
      <c r="G86" s="51" t="str">
        <f>IF(E86="NA","NA","")</f>
        <v/>
      </c>
      <c r="H86" s="74"/>
      <c r="I86" s="49"/>
    </row>
    <row r="87" spans="2:9" s="48" customFormat="1" ht="30.75" customHeight="1" x14ac:dyDescent="0.25">
      <c r="B87" s="382"/>
      <c r="C87" s="137" t="s">
        <v>280</v>
      </c>
      <c r="D87" s="140" t="s">
        <v>174</v>
      </c>
      <c r="E87" s="153">
        <f>IF(Sheet1!H25=1,"NA",1)</f>
        <v>1</v>
      </c>
      <c r="F87" s="51" t="str">
        <f>IF(E87="NA","NA","")</f>
        <v/>
      </c>
      <c r="G87" s="51" t="str">
        <f>IF(E87="NA","NA","")</f>
        <v/>
      </c>
      <c r="H87" s="74"/>
      <c r="I87" s="49"/>
    </row>
    <row r="88" spans="2:9" s="48" customFormat="1" ht="30.75" customHeight="1" x14ac:dyDescent="0.25">
      <c r="B88" s="382"/>
      <c r="C88" s="137" t="s">
        <v>281</v>
      </c>
      <c r="D88" s="140" t="s">
        <v>174</v>
      </c>
      <c r="E88" s="153">
        <f>IF(Sheet1!H25=1,"NA",1)</f>
        <v>1</v>
      </c>
      <c r="F88" s="51" t="str">
        <f>IF(E88="NA","NA","")</f>
        <v/>
      </c>
      <c r="G88" s="51" t="str">
        <f>IF(E88="NA","NA","")</f>
        <v/>
      </c>
      <c r="H88" s="74"/>
      <c r="I88" s="49"/>
    </row>
    <row r="89" spans="2:9" s="48" customFormat="1" ht="30.75" customHeight="1" x14ac:dyDescent="0.25">
      <c r="B89" s="383"/>
      <c r="C89" s="137" t="s">
        <v>282</v>
      </c>
      <c r="D89" s="140" t="s">
        <v>174</v>
      </c>
      <c r="E89" s="153">
        <f>IF(Sheet1!H25=1,"NA",1)</f>
        <v>1</v>
      </c>
      <c r="F89" s="51" t="str">
        <f>IF(E89="NA","NA","")</f>
        <v/>
      </c>
      <c r="G89" s="51" t="str">
        <f>IF(E89="NA","NA","")</f>
        <v/>
      </c>
      <c r="H89" s="74"/>
      <c r="I89" s="49"/>
    </row>
    <row r="90" spans="2:9" s="48" customFormat="1" ht="30.75" customHeight="1" x14ac:dyDescent="0.25">
      <c r="B90" s="154" t="s">
        <v>283</v>
      </c>
      <c r="C90" s="379" t="str">
        <f>'03 Matrix'!C31</f>
        <v xml:space="preserve">Motorcycle lane </v>
      </c>
      <c r="D90" s="380"/>
      <c r="E90" s="128">
        <f>IF(Sheet1!H17="E", 0, MIN(2,SUM(E91:E94)))</f>
        <v>0</v>
      </c>
      <c r="F90" s="128">
        <f>MIN(E90,SUM(F91:F94))</f>
        <v>0</v>
      </c>
      <c r="G90" s="129">
        <f>MIN(E90,SUM(G91:G94))</f>
        <v>0</v>
      </c>
      <c r="H90" s="155"/>
      <c r="I90" s="49"/>
    </row>
    <row r="91" spans="2:9" s="48" customFormat="1" ht="30.75" customHeight="1" x14ac:dyDescent="0.25">
      <c r="B91" s="364"/>
      <c r="C91" s="137" t="s">
        <v>284</v>
      </c>
      <c r="D91" s="90" t="s">
        <v>174</v>
      </c>
      <c r="E91" s="68" t="s">
        <v>102</v>
      </c>
      <c r="F91" s="51" t="str">
        <f>IF(E91="NA","NA","")</f>
        <v>NA</v>
      </c>
      <c r="G91" s="51" t="str">
        <f>IF(E91="NA","NA","")</f>
        <v>NA</v>
      </c>
      <c r="H91" s="74"/>
      <c r="I91" s="49"/>
    </row>
    <row r="92" spans="2:9" s="48" customFormat="1" ht="30.75" customHeight="1" x14ac:dyDescent="0.25">
      <c r="B92" s="365"/>
      <c r="C92" s="137" t="s">
        <v>285</v>
      </c>
      <c r="D92" s="90" t="s">
        <v>174</v>
      </c>
      <c r="E92" s="68" t="s">
        <v>102</v>
      </c>
      <c r="F92" s="51" t="str">
        <f>IF(E92="NA","NA","")</f>
        <v>NA</v>
      </c>
      <c r="G92" s="51" t="str">
        <f>IF(E92="NA","NA","")</f>
        <v>NA</v>
      </c>
      <c r="H92" s="74"/>
      <c r="I92" s="49"/>
    </row>
    <row r="93" spans="2:9" s="48" customFormat="1" ht="30.75" customHeight="1" x14ac:dyDescent="0.25">
      <c r="B93" s="365"/>
      <c r="C93" s="137" t="s">
        <v>287</v>
      </c>
      <c r="D93" s="90" t="s">
        <v>174</v>
      </c>
      <c r="E93" s="68" t="s">
        <v>102</v>
      </c>
      <c r="F93" s="51" t="str">
        <f>IF(E93="NA","NA","")</f>
        <v>NA</v>
      </c>
      <c r="G93" s="51" t="str">
        <f>IF(E93="NA","NA","")</f>
        <v>NA</v>
      </c>
      <c r="H93" s="74"/>
      <c r="I93" s="49"/>
    </row>
    <row r="94" spans="2:9" s="48" customFormat="1" ht="30.75" customHeight="1" x14ac:dyDescent="0.25">
      <c r="B94" s="366"/>
      <c r="C94" s="137" t="s">
        <v>288</v>
      </c>
      <c r="D94" s="90" t="s">
        <v>174</v>
      </c>
      <c r="E94" s="68" t="s">
        <v>102</v>
      </c>
      <c r="F94" s="51" t="str">
        <f>IF(E94="NA","NA","")</f>
        <v>NA</v>
      </c>
      <c r="G94" s="51" t="str">
        <f>IF(E94="NA","NA","")</f>
        <v>NA</v>
      </c>
      <c r="H94" s="74"/>
      <c r="I94" s="49"/>
    </row>
    <row r="95" spans="2:9" s="48" customFormat="1" ht="30.75" customHeight="1" x14ac:dyDescent="0.25">
      <c r="B95" s="154" t="s">
        <v>286</v>
      </c>
      <c r="C95" s="379" t="str">
        <f>'03 Matrix'!C32</f>
        <v xml:space="preserve">Access to rest area </v>
      </c>
      <c r="D95" s="380"/>
      <c r="E95" s="128">
        <f>IF(Sheet1!I25=1,0,SUM(E96))</f>
        <v>0</v>
      </c>
      <c r="F95" s="128">
        <f>MIN(E95,SUM(F96:F96))</f>
        <v>0</v>
      </c>
      <c r="G95" s="129">
        <f>MIN(E95,SUM(G96:G96))</f>
        <v>0</v>
      </c>
      <c r="H95" s="155"/>
      <c r="I95" s="49"/>
    </row>
    <row r="96" spans="2:9" s="48" customFormat="1" ht="30.75" customHeight="1" x14ac:dyDescent="0.25">
      <c r="B96" s="146"/>
      <c r="C96" s="137" t="s">
        <v>289</v>
      </c>
      <c r="D96" s="90" t="s">
        <v>174</v>
      </c>
      <c r="E96" s="68" t="s">
        <v>102</v>
      </c>
      <c r="F96" s="51" t="str">
        <f>IF(E96="NA","NA","")</f>
        <v>NA</v>
      </c>
      <c r="G96" s="51" t="str">
        <f>IF(E96="NA","NA","")</f>
        <v>NA</v>
      </c>
      <c r="H96" s="74"/>
      <c r="I96" s="49"/>
    </row>
    <row r="97" spans="2:9" s="48" customFormat="1" ht="30.75" customHeight="1" x14ac:dyDescent="0.25">
      <c r="B97" s="154" t="s">
        <v>290</v>
      </c>
      <c r="C97" s="379" t="str">
        <f>'03 Matrix'!C33</f>
        <v xml:space="preserve">Cycle track </v>
      </c>
      <c r="D97" s="380"/>
      <c r="E97" s="128">
        <f>SUM(E98:E99)</f>
        <v>0</v>
      </c>
      <c r="F97" s="128">
        <f>MIN(E97,SUM(F98:F99))</f>
        <v>0</v>
      </c>
      <c r="G97" s="129">
        <f>MIN(E97,SUM(G98:G99))</f>
        <v>0</v>
      </c>
      <c r="H97" s="155"/>
      <c r="I97" s="49"/>
    </row>
    <row r="98" spans="2:9" s="86" customFormat="1" ht="50.25" customHeight="1" x14ac:dyDescent="0.25">
      <c r="B98" s="384"/>
      <c r="C98" s="156" t="s">
        <v>291</v>
      </c>
      <c r="D98" s="83"/>
      <c r="E98" s="157" t="str">
        <f>IF(Sheet1!H17="D",1,"NA")</f>
        <v>NA</v>
      </c>
      <c r="F98" s="87" t="str">
        <f>IF(E98="NA","NA","")</f>
        <v>NA</v>
      </c>
      <c r="G98" s="87" t="str">
        <f>IF(E98="NA","NA","")</f>
        <v>NA</v>
      </c>
      <c r="H98" s="84"/>
      <c r="I98" s="85"/>
    </row>
    <row r="99" spans="2:9" s="48" customFormat="1" ht="60.75" customHeight="1" x14ac:dyDescent="0.25">
      <c r="B99" s="385"/>
      <c r="C99" s="137" t="s">
        <v>292</v>
      </c>
      <c r="D99" s="90" t="s">
        <v>174</v>
      </c>
      <c r="E99" s="153" t="str">
        <f>IF(Sheet1!H17="D",2,"NA")</f>
        <v>NA</v>
      </c>
      <c r="F99" s="51" t="str">
        <f>IF(E99="NA","NA","")</f>
        <v>NA</v>
      </c>
      <c r="G99" s="51" t="str">
        <f>IF(E99="NA","NA","")</f>
        <v>NA</v>
      </c>
      <c r="H99" s="74"/>
      <c r="I99" s="49"/>
    </row>
    <row r="100" spans="2:9" s="48" customFormat="1" ht="30.75" customHeight="1" thickBot="1" x14ac:dyDescent="0.3">
      <c r="B100" s="440" t="s">
        <v>184</v>
      </c>
      <c r="C100" s="441"/>
      <c r="D100" s="442"/>
      <c r="E100" s="158">
        <f>E79+E83+E85+E90+E95+E97</f>
        <v>7</v>
      </c>
      <c r="F100" s="158">
        <f t="shared" ref="F100:G100" si="3">F79+F83+F85+F90+F95+F97</f>
        <v>0</v>
      </c>
      <c r="G100" s="158">
        <f t="shared" si="3"/>
        <v>0</v>
      </c>
      <c r="H100" s="159"/>
      <c r="I100" s="49"/>
    </row>
    <row r="101" spans="2:9" s="48" customFormat="1" ht="30.75" customHeight="1" x14ac:dyDescent="0.25">
      <c r="B101" s="136" t="s">
        <v>127</v>
      </c>
      <c r="C101" s="338" t="s">
        <v>294</v>
      </c>
      <c r="D101" s="339"/>
      <c r="E101" s="339"/>
      <c r="F101" s="339"/>
      <c r="G101" s="339"/>
      <c r="H101" s="340"/>
      <c r="I101" s="49"/>
    </row>
    <row r="102" spans="2:9" s="48" customFormat="1" ht="30.75" customHeight="1" x14ac:dyDescent="0.25">
      <c r="B102" s="127" t="s">
        <v>295</v>
      </c>
      <c r="C102" s="341" t="str">
        <f>'03 Matrix'!C42</f>
        <v xml:space="preserve">Requirements for road work design </v>
      </c>
      <c r="D102" s="342"/>
      <c r="E102" s="128">
        <v>3</v>
      </c>
      <c r="F102" s="128">
        <f>MIN(E102,SUM(F103))</f>
        <v>0</v>
      </c>
      <c r="G102" s="129">
        <f>MIN(E102,SUM(G103))</f>
        <v>0</v>
      </c>
      <c r="H102" s="130"/>
      <c r="I102" s="49"/>
    </row>
    <row r="103" spans="2:9" s="48" customFormat="1" ht="30.75" customHeight="1" x14ac:dyDescent="0.25">
      <c r="B103" s="138"/>
      <c r="C103" s="137" t="s">
        <v>296</v>
      </c>
      <c r="D103" s="140" t="s">
        <v>174</v>
      </c>
      <c r="E103" s="132">
        <v>3</v>
      </c>
      <c r="F103" s="78"/>
      <c r="G103" s="82"/>
      <c r="H103" s="81"/>
      <c r="I103" s="49"/>
    </row>
    <row r="104" spans="2:9" s="48" customFormat="1" ht="30.75" customHeight="1" x14ac:dyDescent="0.25">
      <c r="B104" s="127" t="s">
        <v>297</v>
      </c>
      <c r="C104" s="386" t="str">
        <f>'03 Matrix'!C43</f>
        <v>Occupational Health and Safety Mangement System (OHSMS)</v>
      </c>
      <c r="D104" s="387"/>
      <c r="E104" s="128">
        <f>SUM(E105:E106)</f>
        <v>0</v>
      </c>
      <c r="F104" s="128">
        <f>MIN(E104,SUM(F105:F106))</f>
        <v>0</v>
      </c>
      <c r="G104" s="129">
        <f>MIN(E104,SUM(G105:G106))</f>
        <v>0</v>
      </c>
      <c r="H104" s="130"/>
      <c r="I104" s="49"/>
    </row>
    <row r="105" spans="2:9" s="48" customFormat="1" ht="30.75" customHeight="1" x14ac:dyDescent="0.25">
      <c r="B105" s="364"/>
      <c r="C105" s="137" t="s">
        <v>343</v>
      </c>
      <c r="D105" s="90" t="s">
        <v>174</v>
      </c>
      <c r="E105" s="68" t="s">
        <v>102</v>
      </c>
      <c r="F105" s="51" t="str">
        <f>IF(E105="NA","NA","")</f>
        <v>NA</v>
      </c>
      <c r="G105" s="52" t="str">
        <f>IF(E105="NA","NA","")</f>
        <v>NA</v>
      </c>
      <c r="H105" s="79"/>
      <c r="I105" s="49"/>
    </row>
    <row r="106" spans="2:9" s="48" customFormat="1" ht="65.25" customHeight="1" x14ac:dyDescent="0.25">
      <c r="B106" s="366"/>
      <c r="C106" s="160" t="s">
        <v>344</v>
      </c>
      <c r="D106" s="64"/>
      <c r="E106" s="68" t="s">
        <v>102</v>
      </c>
      <c r="F106" s="51" t="str">
        <f>IF(E106="NA","NA","")</f>
        <v>NA</v>
      </c>
      <c r="G106" s="52" t="str">
        <f>IF(E106="NA","NA","")</f>
        <v>NA</v>
      </c>
      <c r="H106" s="79"/>
      <c r="I106" s="49"/>
    </row>
    <row r="107" spans="2:9" s="88" customFormat="1" ht="30.75" customHeight="1" x14ac:dyDescent="0.25">
      <c r="B107" s="127" t="s">
        <v>299</v>
      </c>
      <c r="C107" s="341" t="str">
        <f>'03 Matrix'!C44</f>
        <v>Waste management</v>
      </c>
      <c r="D107" s="342"/>
      <c r="E107" s="128">
        <v>2</v>
      </c>
      <c r="F107" s="128">
        <f>MIN(E107,SUM(F108:F109))</f>
        <v>0</v>
      </c>
      <c r="G107" s="129">
        <f>MIN(E107,SUM(G108:G109))</f>
        <v>0</v>
      </c>
      <c r="H107" s="130"/>
    </row>
    <row r="108" spans="2:9" s="48" customFormat="1" ht="30.75" customHeight="1" x14ac:dyDescent="0.25">
      <c r="B108" s="364"/>
      <c r="C108" s="137" t="s">
        <v>345</v>
      </c>
      <c r="D108" s="343" t="s">
        <v>177</v>
      </c>
      <c r="E108" s="132">
        <v>1</v>
      </c>
      <c r="F108" s="51"/>
      <c r="G108" s="51"/>
      <c r="H108" s="418"/>
      <c r="I108" s="49"/>
    </row>
    <row r="109" spans="2:9" s="48" customFormat="1" ht="30.75" customHeight="1" x14ac:dyDescent="0.25">
      <c r="B109" s="365"/>
      <c r="C109" s="137" t="s">
        <v>346</v>
      </c>
      <c r="D109" s="344"/>
      <c r="E109" s="132">
        <v>1</v>
      </c>
      <c r="F109" s="51"/>
      <c r="G109" s="51"/>
      <c r="H109" s="418"/>
      <c r="I109" s="49"/>
    </row>
    <row r="110" spans="2:9" s="88" customFormat="1" ht="30.75" customHeight="1" x14ac:dyDescent="0.25">
      <c r="B110" s="127" t="s">
        <v>302</v>
      </c>
      <c r="C110" s="386" t="str">
        <f>'03 Matrix'!C45</f>
        <v xml:space="preserve">Traffic management </v>
      </c>
      <c r="D110" s="387"/>
      <c r="E110" s="128">
        <v>4</v>
      </c>
      <c r="F110" s="128">
        <f>MIN(E110,SUM(F111:F112))</f>
        <v>0</v>
      </c>
      <c r="G110" s="129">
        <f>MIN(E110,SUM(G111:G112))</f>
        <v>0</v>
      </c>
      <c r="H110" s="130"/>
    </row>
    <row r="111" spans="2:9" s="48" customFormat="1" ht="30.75" customHeight="1" x14ac:dyDescent="0.25">
      <c r="B111" s="435"/>
      <c r="C111" s="137" t="s">
        <v>347</v>
      </c>
      <c r="D111" s="161" t="s">
        <v>174</v>
      </c>
      <c r="E111" s="132">
        <v>3</v>
      </c>
      <c r="F111" s="51"/>
      <c r="G111" s="52"/>
      <c r="H111" s="79"/>
      <c r="I111" s="49"/>
    </row>
    <row r="112" spans="2:9" s="48" customFormat="1" ht="30.75" customHeight="1" x14ac:dyDescent="0.25">
      <c r="B112" s="436"/>
      <c r="C112" s="144" t="s">
        <v>348</v>
      </c>
      <c r="D112" s="162"/>
      <c r="E112" s="132">
        <v>1</v>
      </c>
      <c r="F112" s="51"/>
      <c r="G112" s="52"/>
      <c r="H112" s="79"/>
      <c r="I112" s="49"/>
    </row>
    <row r="113" spans="2:9" s="88" customFormat="1" ht="30.75" customHeight="1" x14ac:dyDescent="0.25">
      <c r="B113" s="127" t="s">
        <v>304</v>
      </c>
      <c r="C113" s="341" t="str">
        <f>'03 Matrix'!C46</f>
        <v>Routine maintenance</v>
      </c>
      <c r="D113" s="342"/>
      <c r="E113" s="128">
        <v>2</v>
      </c>
      <c r="F113" s="128">
        <f>MIN(E113,SUM(F114))</f>
        <v>0</v>
      </c>
      <c r="G113" s="129">
        <f>MIN(E113,SUM(G114))</f>
        <v>0</v>
      </c>
      <c r="H113" s="130"/>
    </row>
    <row r="114" spans="2:9" s="48" customFormat="1" ht="30.75" customHeight="1" x14ac:dyDescent="0.25">
      <c r="B114" s="138"/>
      <c r="C114" s="137" t="s">
        <v>305</v>
      </c>
      <c r="D114" s="140" t="s">
        <v>174</v>
      </c>
      <c r="E114" s="132">
        <v>2</v>
      </c>
      <c r="F114" s="51"/>
      <c r="G114" s="52"/>
      <c r="H114" s="79"/>
      <c r="I114" s="49"/>
    </row>
    <row r="115" spans="2:9" s="88" customFormat="1" ht="30.75" customHeight="1" x14ac:dyDescent="0.25">
      <c r="B115" s="127" t="s">
        <v>306</v>
      </c>
      <c r="C115" s="341" t="str">
        <f>'03 Matrix'!C47</f>
        <v>Housekeeping</v>
      </c>
      <c r="D115" s="342"/>
      <c r="E115" s="128">
        <v>2</v>
      </c>
      <c r="F115" s="128">
        <f>MIN(E115,SUM(F116))</f>
        <v>0</v>
      </c>
      <c r="G115" s="129">
        <f>MIN(E115,SUM(G116))</f>
        <v>0</v>
      </c>
      <c r="H115" s="130"/>
    </row>
    <row r="116" spans="2:9" s="48" customFormat="1" ht="66" customHeight="1" x14ac:dyDescent="0.25">
      <c r="B116" s="138"/>
      <c r="C116" s="139" t="s">
        <v>307</v>
      </c>
      <c r="D116" s="140" t="s">
        <v>174</v>
      </c>
      <c r="E116" s="132">
        <v>2</v>
      </c>
      <c r="F116" s="51"/>
      <c r="G116" s="52"/>
      <c r="H116" s="79"/>
      <c r="I116" s="49"/>
    </row>
    <row r="117" spans="2:9" s="48" customFormat="1" ht="30.75" customHeight="1" x14ac:dyDescent="0.25">
      <c r="B117" s="127" t="s">
        <v>308</v>
      </c>
      <c r="C117" s="341" t="str">
        <f>'03 Matrix'!C48</f>
        <v>Sustainable construction</v>
      </c>
      <c r="D117" s="342"/>
      <c r="E117" s="128">
        <v>8</v>
      </c>
      <c r="F117" s="128">
        <f>MIN(E117,SUM(F118:F120))</f>
        <v>0</v>
      </c>
      <c r="G117" s="129">
        <f>MIN(E117,SUM(G118:G120))</f>
        <v>0</v>
      </c>
      <c r="H117" s="130"/>
      <c r="I117" s="49"/>
    </row>
    <row r="118" spans="2:9" s="99" customFormat="1" ht="30.75" customHeight="1" x14ac:dyDescent="0.25">
      <c r="B118" s="437"/>
      <c r="C118" s="163" t="s">
        <v>349</v>
      </c>
      <c r="D118" s="149"/>
      <c r="E118" s="150">
        <v>2</v>
      </c>
      <c r="F118" s="95"/>
      <c r="G118" s="95"/>
      <c r="H118" s="97"/>
      <c r="I118" s="98"/>
    </row>
    <row r="119" spans="2:9" s="99" customFormat="1" ht="30.75" customHeight="1" x14ac:dyDescent="0.25">
      <c r="B119" s="438"/>
      <c r="C119" s="163" t="s">
        <v>350</v>
      </c>
      <c r="D119" s="149"/>
      <c r="E119" s="150">
        <v>3</v>
      </c>
      <c r="F119" s="95"/>
      <c r="G119" s="95"/>
      <c r="H119" s="97"/>
      <c r="I119" s="98"/>
    </row>
    <row r="120" spans="2:9" s="48" customFormat="1" ht="30.75" customHeight="1" x14ac:dyDescent="0.25">
      <c r="B120" s="439"/>
      <c r="C120" s="164" t="s">
        <v>351</v>
      </c>
      <c r="D120" s="140" t="s">
        <v>174</v>
      </c>
      <c r="E120" s="152">
        <v>3</v>
      </c>
      <c r="F120" s="95"/>
      <c r="G120" s="95"/>
      <c r="H120" s="79"/>
      <c r="I120" s="49"/>
    </row>
    <row r="121" spans="2:9" s="48" customFormat="1" ht="30.75" customHeight="1" thickBot="1" x14ac:dyDescent="0.3">
      <c r="B121" s="429" t="s">
        <v>185</v>
      </c>
      <c r="C121" s="430"/>
      <c r="D121" s="431"/>
      <c r="E121" s="134">
        <f>E102+E104+E107+E110+E113+E115+E117</f>
        <v>21</v>
      </c>
      <c r="F121" s="134">
        <f t="shared" ref="F121:G121" si="4">F102+F104+F107+F110+F113+F115+F117</f>
        <v>0</v>
      </c>
      <c r="G121" s="134">
        <f t="shared" si="4"/>
        <v>0</v>
      </c>
      <c r="H121" s="135"/>
      <c r="I121" s="49"/>
    </row>
    <row r="122" spans="2:9" s="48" customFormat="1" ht="30.75" customHeight="1" x14ac:dyDescent="0.25">
      <c r="B122" s="136" t="s">
        <v>137</v>
      </c>
      <c r="C122" s="338" t="s">
        <v>310</v>
      </c>
      <c r="D122" s="339"/>
      <c r="E122" s="339"/>
      <c r="F122" s="339"/>
      <c r="G122" s="339"/>
      <c r="H122" s="340"/>
      <c r="I122" s="49"/>
    </row>
    <row r="123" spans="2:9" s="48" customFormat="1" ht="30.75" customHeight="1" x14ac:dyDescent="0.25">
      <c r="B123" s="127" t="s">
        <v>311</v>
      </c>
      <c r="C123" s="341" t="str">
        <f>'03 Matrix'!C50</f>
        <v>Material reuse</v>
      </c>
      <c r="D123" s="342"/>
      <c r="E123" s="128">
        <v>4</v>
      </c>
      <c r="F123" s="128">
        <f>MIN(E123,SUM(F124:F130))</f>
        <v>0</v>
      </c>
      <c r="G123" s="129">
        <f>MIN(E123,SUM(G124:G130))</f>
        <v>0</v>
      </c>
      <c r="H123" s="130"/>
      <c r="I123" s="49"/>
    </row>
    <row r="124" spans="2:9" s="48" customFormat="1" ht="30.75" customHeight="1" x14ac:dyDescent="0.25">
      <c r="B124" s="364"/>
      <c r="C124" s="137" t="s">
        <v>312</v>
      </c>
      <c r="D124" s="343" t="s">
        <v>174</v>
      </c>
      <c r="E124" s="132">
        <f>IF(Sheet1!F4=1, 1,"NA")</f>
        <v>1</v>
      </c>
      <c r="F124" s="51" t="str">
        <f>IF(E124="NA","NA","")</f>
        <v/>
      </c>
      <c r="G124" s="52" t="str">
        <f>IF(E124="NA","NA","")</f>
        <v/>
      </c>
      <c r="H124" s="418"/>
      <c r="I124" s="49"/>
    </row>
    <row r="125" spans="2:9" s="48" customFormat="1" ht="30.75" customHeight="1" x14ac:dyDescent="0.25">
      <c r="B125" s="365"/>
      <c r="C125" s="165" t="s">
        <v>313</v>
      </c>
      <c r="D125" s="344"/>
      <c r="E125" s="132">
        <f>IF(Sheet1!F4=1, 1,"NA")</f>
        <v>1</v>
      </c>
      <c r="F125" s="51" t="str">
        <f>IF(E125="NA","NA","")</f>
        <v/>
      </c>
      <c r="G125" s="52" t="str">
        <f>IF(E125="NA","NA","")</f>
        <v/>
      </c>
      <c r="H125" s="418"/>
      <c r="I125" s="49"/>
    </row>
    <row r="126" spans="2:9" s="48" customFormat="1" ht="30.75" customHeight="1" x14ac:dyDescent="0.25">
      <c r="B126" s="365"/>
      <c r="C126" s="137" t="s">
        <v>314</v>
      </c>
      <c r="D126" s="344"/>
      <c r="E126" s="132">
        <f>IF(Sheet1!F4=1,1,"NA")</f>
        <v>1</v>
      </c>
      <c r="F126" s="51" t="str">
        <f>IF(E126="NA","NA","")</f>
        <v/>
      </c>
      <c r="G126" s="52" t="str">
        <f>IF(E126="NA","NA","")</f>
        <v/>
      </c>
      <c r="H126" s="418"/>
      <c r="I126" s="49"/>
    </row>
    <row r="127" spans="2:9" s="48" customFormat="1" ht="30.75" customHeight="1" x14ac:dyDescent="0.25">
      <c r="B127" s="365"/>
      <c r="C127" s="137" t="s">
        <v>315</v>
      </c>
      <c r="D127" s="344"/>
      <c r="E127" s="132">
        <f>IF(Sheet1!F4=1,1,"NA")</f>
        <v>1</v>
      </c>
      <c r="F127" s="51" t="str">
        <f>IF(E127="NA","NA","")</f>
        <v/>
      </c>
      <c r="G127" s="52" t="str">
        <f>IF(E127="NA","NA","")</f>
        <v/>
      </c>
      <c r="H127" s="418"/>
      <c r="I127" s="49"/>
    </row>
    <row r="128" spans="2:9" s="48" customFormat="1" ht="30.75" customHeight="1" x14ac:dyDescent="0.25">
      <c r="B128" s="365"/>
      <c r="C128" s="137" t="s">
        <v>316</v>
      </c>
      <c r="D128" s="344"/>
      <c r="E128" s="132" t="str">
        <f>IF(Sheet1!F4=1,"NA",2)</f>
        <v>NA</v>
      </c>
      <c r="F128" s="51" t="str">
        <f t="shared" ref="F128:F130" si="5">IF(E128="NA","NA","")</f>
        <v>NA</v>
      </c>
      <c r="G128" s="52" t="str">
        <f t="shared" ref="G128:G130" si="6">IF(E128="NA","NA","")</f>
        <v>NA</v>
      </c>
      <c r="H128" s="418"/>
      <c r="I128" s="49"/>
    </row>
    <row r="129" spans="2:9" s="48" customFormat="1" ht="30.75" customHeight="1" x14ac:dyDescent="0.25">
      <c r="B129" s="365"/>
      <c r="C129" s="137" t="s">
        <v>317</v>
      </c>
      <c r="D129" s="344"/>
      <c r="E129" s="132" t="str">
        <f>IF(Sheet1!F4=1,"NA",1)</f>
        <v>NA</v>
      </c>
      <c r="F129" s="51" t="str">
        <f t="shared" si="5"/>
        <v>NA</v>
      </c>
      <c r="G129" s="52" t="str">
        <f t="shared" si="6"/>
        <v>NA</v>
      </c>
      <c r="H129" s="418"/>
      <c r="I129" s="49"/>
    </row>
    <row r="130" spans="2:9" s="48" customFormat="1" ht="30.75" customHeight="1" x14ac:dyDescent="0.25">
      <c r="B130" s="366"/>
      <c r="C130" s="137" t="s">
        <v>315</v>
      </c>
      <c r="D130" s="345"/>
      <c r="E130" s="132" t="str">
        <f>IF(Sheet1!F4=1,"NA",1)</f>
        <v>NA</v>
      </c>
      <c r="F130" s="51" t="str">
        <f t="shared" si="5"/>
        <v>NA</v>
      </c>
      <c r="G130" s="52" t="str">
        <f t="shared" si="6"/>
        <v>NA</v>
      </c>
      <c r="H130" s="418"/>
      <c r="I130" s="49"/>
    </row>
    <row r="131" spans="2:9" s="88" customFormat="1" ht="30.75" customHeight="1" x14ac:dyDescent="0.25">
      <c r="B131" s="127" t="s">
        <v>318</v>
      </c>
      <c r="C131" s="341" t="str">
        <f>'03 Matrix'!C51</f>
        <v>Green product</v>
      </c>
      <c r="D131" s="342"/>
      <c r="E131" s="128">
        <v>4</v>
      </c>
      <c r="F131" s="128">
        <f>MIN(E131,SUM(F132))</f>
        <v>0</v>
      </c>
      <c r="G131" s="129">
        <f>MIN(E131,SUM(G132))</f>
        <v>0</v>
      </c>
      <c r="H131" s="130"/>
    </row>
    <row r="132" spans="2:9" s="48" customFormat="1" ht="30.75" customHeight="1" x14ac:dyDescent="0.25">
      <c r="B132" s="364"/>
      <c r="C132" s="137" t="s">
        <v>322</v>
      </c>
      <c r="D132" s="343" t="s">
        <v>177</v>
      </c>
      <c r="E132" s="132">
        <v>4</v>
      </c>
      <c r="F132" s="373">
        <v>0</v>
      </c>
      <c r="G132" s="373">
        <v>0</v>
      </c>
      <c r="H132" s="418"/>
      <c r="I132" s="49"/>
    </row>
    <row r="133" spans="2:9" s="48" customFormat="1" ht="30.75" customHeight="1" x14ac:dyDescent="0.25">
      <c r="B133" s="365"/>
      <c r="C133" s="137" t="s">
        <v>323</v>
      </c>
      <c r="D133" s="344"/>
      <c r="E133" s="132">
        <v>3</v>
      </c>
      <c r="F133" s="413"/>
      <c r="G133" s="413"/>
      <c r="H133" s="418"/>
      <c r="I133" s="49"/>
    </row>
    <row r="134" spans="2:9" s="48" customFormat="1" ht="30.75" customHeight="1" x14ac:dyDescent="0.25">
      <c r="B134" s="365"/>
      <c r="C134" s="137" t="s">
        <v>325</v>
      </c>
      <c r="D134" s="344"/>
      <c r="E134" s="132">
        <v>2</v>
      </c>
      <c r="F134" s="413"/>
      <c r="G134" s="413"/>
      <c r="H134" s="418"/>
      <c r="I134" s="49"/>
    </row>
    <row r="135" spans="2:9" s="48" customFormat="1" ht="30.75" customHeight="1" x14ac:dyDescent="0.25">
      <c r="B135" s="366"/>
      <c r="C135" s="137" t="s">
        <v>324</v>
      </c>
      <c r="D135" s="345"/>
      <c r="E135" s="132">
        <v>1</v>
      </c>
      <c r="F135" s="374"/>
      <c r="G135" s="374"/>
      <c r="H135" s="418"/>
      <c r="I135" s="49"/>
    </row>
    <row r="136" spans="2:9" s="88" customFormat="1" ht="30.75" customHeight="1" x14ac:dyDescent="0.25">
      <c r="B136" s="127" t="s">
        <v>326</v>
      </c>
      <c r="C136" s="341" t="str">
        <f>'03 Matrix'!C52</f>
        <v>Road inventories</v>
      </c>
      <c r="D136" s="342"/>
      <c r="E136" s="128">
        <v>1</v>
      </c>
      <c r="F136" s="128">
        <f>MIN(E136,SUM(F137:F138))</f>
        <v>0</v>
      </c>
      <c r="G136" s="129">
        <f>MIN(E136,SUM(G137:G138))</f>
        <v>0</v>
      </c>
      <c r="H136" s="130"/>
    </row>
    <row r="137" spans="2:9" s="48" customFormat="1" ht="30.75" customHeight="1" x14ac:dyDescent="0.25">
      <c r="B137" s="358"/>
      <c r="C137" s="137" t="s">
        <v>327</v>
      </c>
      <c r="D137" s="343" t="s">
        <v>175</v>
      </c>
      <c r="E137" s="132">
        <f>IF(Sheet1!F4=1,1,"NA")</f>
        <v>1</v>
      </c>
      <c r="F137" s="51">
        <v>0</v>
      </c>
      <c r="G137" s="52" t="str">
        <f>IF(E137="NA","NA","")</f>
        <v/>
      </c>
      <c r="H137" s="418"/>
      <c r="I137" s="49"/>
    </row>
    <row r="138" spans="2:9" s="48" customFormat="1" ht="30.75" customHeight="1" x14ac:dyDescent="0.25">
      <c r="B138" s="360"/>
      <c r="C138" s="137" t="s">
        <v>328</v>
      </c>
      <c r="D138" s="344"/>
      <c r="E138" s="132" t="str">
        <f>IF(Sheet1!F4=1,"NA",1)</f>
        <v>NA</v>
      </c>
      <c r="F138" s="55" t="str">
        <f>IF(E138="NA","NA","")</f>
        <v>NA</v>
      </c>
      <c r="G138" s="56" t="str">
        <f>IF(E138="NA","NA","")</f>
        <v>NA</v>
      </c>
      <c r="H138" s="418"/>
      <c r="I138" s="49"/>
    </row>
    <row r="139" spans="2:9" s="88" customFormat="1" ht="30.75" customHeight="1" x14ac:dyDescent="0.25">
      <c r="B139" s="127" t="s">
        <v>329</v>
      </c>
      <c r="C139" s="341" t="str">
        <f>'03 Matrix'!C53</f>
        <v>Efficient road lightings and/or traffic signal systems</v>
      </c>
      <c r="D139" s="342"/>
      <c r="E139" s="128">
        <v>5</v>
      </c>
      <c r="F139" s="128">
        <f>MIN(E139,SUM(F140:F142))</f>
        <v>0</v>
      </c>
      <c r="G139" s="129">
        <f>MIN(E139,SUM(G140:G142))</f>
        <v>0</v>
      </c>
      <c r="H139" s="130"/>
    </row>
    <row r="140" spans="2:9" s="48" customFormat="1" ht="79.5" customHeight="1" x14ac:dyDescent="0.25">
      <c r="B140" s="166"/>
      <c r="C140" s="139" t="s">
        <v>352</v>
      </c>
      <c r="D140" s="132" t="s">
        <v>187</v>
      </c>
      <c r="E140" s="132">
        <v>3</v>
      </c>
      <c r="F140" s="373"/>
      <c r="G140" s="373"/>
      <c r="H140" s="81"/>
      <c r="I140" s="49"/>
    </row>
    <row r="141" spans="2:9" s="48" customFormat="1" ht="41.25" customHeight="1" x14ac:dyDescent="0.25">
      <c r="B141" s="166"/>
      <c r="C141" s="139" t="s">
        <v>330</v>
      </c>
      <c r="D141" s="167"/>
      <c r="E141" s="132">
        <v>2</v>
      </c>
      <c r="F141" s="374"/>
      <c r="G141" s="374"/>
      <c r="H141" s="81"/>
      <c r="I141" s="49"/>
    </row>
    <row r="142" spans="2:9" s="48" customFormat="1" ht="41.25" customHeight="1" x14ac:dyDescent="0.25">
      <c r="B142" s="166"/>
      <c r="C142" s="139" t="s">
        <v>331</v>
      </c>
      <c r="D142" s="167"/>
      <c r="E142" s="132">
        <v>2</v>
      </c>
      <c r="F142" s="51"/>
      <c r="G142" s="52"/>
      <c r="H142" s="81"/>
      <c r="I142" s="49"/>
    </row>
    <row r="143" spans="2:9" s="48" customFormat="1" ht="30.75" customHeight="1" thickBot="1" x14ac:dyDescent="0.3">
      <c r="B143" s="458" t="s">
        <v>188</v>
      </c>
      <c r="C143" s="459"/>
      <c r="D143" s="460"/>
      <c r="E143" s="168">
        <f>E123+E131+E136+E139</f>
        <v>14</v>
      </c>
      <c r="F143" s="168">
        <f t="shared" ref="F143:G143" si="7">F123+F131+F136+F139</f>
        <v>0</v>
      </c>
      <c r="G143" s="168">
        <f t="shared" si="7"/>
        <v>0</v>
      </c>
      <c r="H143" s="169"/>
      <c r="I143" s="49"/>
    </row>
    <row r="144" spans="2:9" s="48" customFormat="1" ht="30.75" customHeight="1" x14ac:dyDescent="0.25">
      <c r="B144" s="136" t="s">
        <v>91</v>
      </c>
      <c r="C144" s="338" t="s">
        <v>332</v>
      </c>
      <c r="D144" s="339"/>
      <c r="E144" s="339"/>
      <c r="F144" s="339"/>
      <c r="G144" s="339"/>
      <c r="H144" s="340"/>
      <c r="I144" s="49"/>
    </row>
    <row r="145" spans="2:9" s="88" customFormat="1" ht="30.75" customHeight="1" x14ac:dyDescent="0.25">
      <c r="B145" s="127" t="s">
        <v>333</v>
      </c>
      <c r="C145" s="341" t="str">
        <f>'03 Matrix'!C55</f>
        <v>Innovation</v>
      </c>
      <c r="D145" s="342"/>
      <c r="E145" s="128">
        <v>5</v>
      </c>
      <c r="F145" s="128">
        <f>MIN(E145,SUM(F146:F146))</f>
        <v>0</v>
      </c>
      <c r="G145" s="129">
        <f>MIN(E145,SUM(G146:G146))</f>
        <v>0</v>
      </c>
      <c r="H145" s="130"/>
    </row>
    <row r="146" spans="2:9" s="48" customFormat="1" ht="60.75" customHeight="1" x14ac:dyDescent="0.25">
      <c r="B146" s="170"/>
      <c r="C146" s="137" t="s">
        <v>334</v>
      </c>
      <c r="D146" s="140" t="s">
        <v>174</v>
      </c>
      <c r="E146" s="132">
        <v>5</v>
      </c>
      <c r="F146" s="51">
        <v>0</v>
      </c>
      <c r="G146" s="52"/>
      <c r="H146" s="79"/>
      <c r="I146" s="49"/>
    </row>
    <row r="147" spans="2:9" s="48" customFormat="1" ht="30.75" customHeight="1" thickBot="1" x14ac:dyDescent="0.3">
      <c r="B147" s="429" t="s">
        <v>185</v>
      </c>
      <c r="C147" s="430"/>
      <c r="D147" s="431"/>
      <c r="E147" s="134">
        <v>5</v>
      </c>
      <c r="F147" s="134">
        <f>F145</f>
        <v>0</v>
      </c>
      <c r="G147" s="171">
        <f>G145</f>
        <v>0</v>
      </c>
      <c r="H147" s="135"/>
      <c r="I147" s="77" t="s">
        <v>186</v>
      </c>
    </row>
    <row r="148" spans="2:9" s="77" customFormat="1" ht="30.75" customHeight="1" thickBot="1" x14ac:dyDescent="0.3">
      <c r="B148" s="461" t="s">
        <v>189</v>
      </c>
      <c r="C148" s="462"/>
      <c r="D148" s="462"/>
      <c r="E148" s="462"/>
      <c r="F148" s="462"/>
      <c r="G148" s="93"/>
      <c r="I148" s="77" t="s">
        <v>186</v>
      </c>
    </row>
    <row r="149" spans="2:9" s="76" customFormat="1" ht="30.75" customHeight="1" thickBot="1" x14ac:dyDescent="0.3">
      <c r="B149" s="172"/>
      <c r="C149" s="173"/>
      <c r="D149" s="172"/>
      <c r="E149" s="410" t="s">
        <v>337</v>
      </c>
      <c r="F149" s="411"/>
      <c r="G149" s="412"/>
    </row>
    <row r="150" spans="2:9" s="76" customFormat="1" ht="30.75" customHeight="1" thickBot="1" x14ac:dyDescent="0.3">
      <c r="B150" s="443" t="s">
        <v>190</v>
      </c>
      <c r="C150" s="407"/>
      <c r="D150" s="172"/>
      <c r="E150" s="174" t="s">
        <v>191</v>
      </c>
      <c r="F150" s="175" t="s">
        <v>192</v>
      </c>
      <c r="G150" s="176" t="s">
        <v>193</v>
      </c>
    </row>
    <row r="151" spans="2:9" s="76" customFormat="1" ht="30.75" customHeight="1" x14ac:dyDescent="0.25">
      <c r="B151" s="177" t="s">
        <v>95</v>
      </c>
      <c r="C151" s="178" t="s">
        <v>194</v>
      </c>
      <c r="D151" s="172"/>
      <c r="E151" s="179">
        <f>E47</f>
        <v>9</v>
      </c>
      <c r="F151" s="180">
        <f t="shared" ref="F151:G151" si="8">F47</f>
        <v>0</v>
      </c>
      <c r="G151" s="180">
        <f t="shared" si="8"/>
        <v>0</v>
      </c>
    </row>
    <row r="152" spans="2:9" s="76" customFormat="1" ht="30.75" customHeight="1" x14ac:dyDescent="0.25">
      <c r="B152" s="177" t="s">
        <v>106</v>
      </c>
      <c r="C152" s="181" t="s">
        <v>195</v>
      </c>
      <c r="D152" s="172"/>
      <c r="E152" s="182">
        <f>E67</f>
        <v>9</v>
      </c>
      <c r="F152" s="183">
        <f t="shared" ref="F152:G152" si="9">F67</f>
        <v>0</v>
      </c>
      <c r="G152" s="183">
        <f t="shared" si="9"/>
        <v>0</v>
      </c>
    </row>
    <row r="153" spans="2:9" s="76" customFormat="1" ht="30.75" customHeight="1" x14ac:dyDescent="0.25">
      <c r="B153" s="177" t="s">
        <v>112</v>
      </c>
      <c r="C153" s="181" t="s">
        <v>196</v>
      </c>
      <c r="D153" s="172"/>
      <c r="E153" s="182">
        <f>E77</f>
        <v>5</v>
      </c>
      <c r="F153" s="183">
        <f t="shared" ref="F153:G153" si="10">F77</f>
        <v>0</v>
      </c>
      <c r="G153" s="183">
        <f t="shared" si="10"/>
        <v>0</v>
      </c>
    </row>
    <row r="154" spans="2:9" s="76" customFormat="1" ht="30.75" customHeight="1" x14ac:dyDescent="0.25">
      <c r="B154" s="177" t="s">
        <v>118</v>
      </c>
      <c r="C154" s="181" t="s">
        <v>183</v>
      </c>
      <c r="D154" s="172"/>
      <c r="E154" s="182">
        <f>E100</f>
        <v>7</v>
      </c>
      <c r="F154" s="183">
        <f t="shared" ref="F154:G154" si="11">F100</f>
        <v>0</v>
      </c>
      <c r="G154" s="183">
        <f t="shared" si="11"/>
        <v>0</v>
      </c>
    </row>
    <row r="155" spans="2:9" s="76" customFormat="1" ht="30.75" customHeight="1" x14ac:dyDescent="0.25">
      <c r="B155" s="177" t="s">
        <v>127</v>
      </c>
      <c r="C155" s="181" t="s">
        <v>197</v>
      </c>
      <c r="D155" s="172"/>
      <c r="E155" s="182">
        <f>E121</f>
        <v>21</v>
      </c>
      <c r="F155" s="183">
        <f t="shared" ref="F155:G155" si="12">F121</f>
        <v>0</v>
      </c>
      <c r="G155" s="183">
        <f t="shared" si="12"/>
        <v>0</v>
      </c>
    </row>
    <row r="156" spans="2:9" s="76" customFormat="1" ht="30.75" customHeight="1" x14ac:dyDescent="0.25">
      <c r="B156" s="177" t="s">
        <v>137</v>
      </c>
      <c r="C156" s="181" t="s">
        <v>198</v>
      </c>
      <c r="D156" s="172"/>
      <c r="E156" s="182">
        <f>E143</f>
        <v>14</v>
      </c>
      <c r="F156" s="183">
        <f t="shared" ref="F156:G156" si="13">F143</f>
        <v>0</v>
      </c>
      <c r="G156" s="183">
        <f t="shared" si="13"/>
        <v>0</v>
      </c>
    </row>
    <row r="157" spans="2:9" s="76" customFormat="1" ht="30.75" customHeight="1" thickBot="1" x14ac:dyDescent="0.3">
      <c r="B157" s="184" t="s">
        <v>91</v>
      </c>
      <c r="C157" s="185" t="s">
        <v>199</v>
      </c>
      <c r="D157" s="172"/>
      <c r="E157" s="186">
        <f>E147</f>
        <v>5</v>
      </c>
      <c r="F157" s="187">
        <f t="shared" ref="F157:G157" si="14">F147</f>
        <v>0</v>
      </c>
      <c r="G157" s="187">
        <f t="shared" si="14"/>
        <v>0</v>
      </c>
    </row>
    <row r="158" spans="2:9" s="76" customFormat="1" ht="30.75" customHeight="1" x14ac:dyDescent="0.25">
      <c r="B158" s="408" t="s">
        <v>335</v>
      </c>
      <c r="C158" s="409"/>
      <c r="D158" s="172"/>
      <c r="E158" s="188">
        <f>SUM(E151:E157)</f>
        <v>70</v>
      </c>
      <c r="F158" s="189">
        <f t="shared" ref="F158:G158" si="15">SUM(F151:F157)</f>
        <v>0</v>
      </c>
      <c r="G158" s="189">
        <f t="shared" si="15"/>
        <v>0</v>
      </c>
    </row>
    <row r="159" spans="2:9" s="77" customFormat="1" ht="30.75" customHeight="1" thickBot="1" x14ac:dyDescent="0.3">
      <c r="B159" s="190"/>
      <c r="C159" s="190"/>
      <c r="D159" s="191"/>
      <c r="E159" s="191"/>
      <c r="F159" s="191"/>
      <c r="G159" s="192"/>
    </row>
    <row r="160" spans="2:9" s="77" customFormat="1" ht="30.75" customHeight="1" thickBot="1" x14ac:dyDescent="0.3">
      <c r="B160" s="193"/>
      <c r="C160" s="194" t="s">
        <v>200</v>
      </c>
      <c r="D160" s="444" t="s">
        <v>353</v>
      </c>
      <c r="E160" s="445"/>
      <c r="F160" s="446"/>
      <c r="G160" s="192"/>
    </row>
    <row r="161" spans="2:7" s="77" customFormat="1" ht="30.75" customHeight="1" x14ac:dyDescent="0.25">
      <c r="B161" s="195" t="s">
        <v>202</v>
      </c>
      <c r="C161" s="196">
        <f>(F158/E158)*100</f>
        <v>0</v>
      </c>
      <c r="D161" s="447">
        <f>(G158/E158)*100</f>
        <v>0</v>
      </c>
      <c r="E161" s="448"/>
      <c r="F161" s="449"/>
      <c r="G161" s="192"/>
    </row>
    <row r="162" spans="2:7" s="77" customFormat="1" ht="30.75" customHeight="1" x14ac:dyDescent="0.25">
      <c r="B162" s="450" t="s">
        <v>203</v>
      </c>
      <c r="C162" s="197" t="str">
        <f>IF(C161&lt;40,"0",IF(C161&lt;50,"2",IF(C161&lt;70,"3",IF(C161&lt;80,"4",IF(C161&lt;=100,"5")))))</f>
        <v>0</v>
      </c>
      <c r="D162" s="452" t="str">
        <f>IF(D161&lt;40,"0",IF(D161&lt;50,"2",IF(D161&lt;70,"3",IF(D161&lt;80,"4",IF(D161&lt;=100,"5")))))</f>
        <v>0</v>
      </c>
      <c r="E162" s="453"/>
      <c r="F162" s="454"/>
      <c r="G162" s="192"/>
    </row>
    <row r="163" spans="2:7" s="77" customFormat="1" ht="30.75" customHeight="1" thickBot="1" x14ac:dyDescent="0.3">
      <c r="B163" s="451"/>
      <c r="C163" s="198" t="str">
        <f>IF(C161&lt;40,"NO RECOGNITION",IF(C161&lt;50,"POTENTIAL RECOGNITION",IF(C161&lt;70,"BEST MANAGEMENT PRACTICES",IF(C161&lt;80,"NATIONAL EXCELLENCE",IF(C161&lt;=100,"GLOBAL EXCELLENCE")))))</f>
        <v>NO RECOGNITION</v>
      </c>
      <c r="D163" s="455" t="str">
        <f>IF(D161&lt;40,"NO RECOGNITION",IF(D161&lt;50,"POTENTIAL RECOGNITION",IF(D161&lt;70,"BEST MANAGEMENT PRACTICES",IF(D161&lt;80,"NATIONAL EXCELLENCE",IF(D161&lt;=100,"GLOBAL EXCELLENCE")))))</f>
        <v>NO RECOGNITION</v>
      </c>
      <c r="E163" s="456"/>
      <c r="F163" s="457"/>
      <c r="G163" s="192"/>
    </row>
    <row r="164" spans="2:7" s="77" customFormat="1" ht="30.75" customHeight="1" x14ac:dyDescent="0.25">
      <c r="B164" s="192"/>
      <c r="C164" s="118"/>
      <c r="D164" s="192"/>
      <c r="E164" s="192"/>
      <c r="F164" s="192"/>
      <c r="G164" s="192"/>
    </row>
    <row r="165" spans="2:7" s="77" customFormat="1" ht="30.75" customHeight="1" x14ac:dyDescent="0.25">
      <c r="B165" s="192"/>
      <c r="C165" s="118"/>
      <c r="D165" s="192"/>
      <c r="E165" s="192"/>
      <c r="F165" s="192"/>
      <c r="G165" s="192"/>
    </row>
    <row r="166" spans="2:7" s="77" customFormat="1" ht="30.75" customHeight="1" x14ac:dyDescent="0.25">
      <c r="B166" s="77" t="s">
        <v>204</v>
      </c>
      <c r="C166" s="58"/>
      <c r="E166" s="57"/>
    </row>
    <row r="167" spans="2:7" s="77" customFormat="1" ht="30.75" customHeight="1" x14ac:dyDescent="0.25">
      <c r="C167" s="59" t="s">
        <v>205</v>
      </c>
      <c r="E167" s="57"/>
    </row>
    <row r="168" spans="2:7" s="77" customFormat="1" ht="30.75" customHeight="1" x14ac:dyDescent="0.25">
      <c r="C168" t="s">
        <v>206</v>
      </c>
      <c r="E168" s="57"/>
    </row>
  </sheetData>
  <sheetProtection algorithmName="SHA-512" hashValue="o369/D6tG/ocKvl70o7b5pOeG742XDmFWykm1ZfIDmn06TxokYz3jm8K2Nt6pN6JaijO2igKXr25VyYLCYNPrQ==" saltValue="n1HIYUpmtZrW8MRL+8EWwQ==" spinCount="100000" sheet="1" objects="1" scenarios="1"/>
  <protectedRanges>
    <protectedRange sqref="J73:J74 J70:J71 J82 J84 J86:J89 J91:J94 J96 J146 J120 J140:J142 J137:J138 J132:J135 J124:J130 J111:J112 J116 J114 J108:J109 J105:J106 J99 J103 J76" name="Range1"/>
    <protectedRange sqref="J13:J146" name="Range2"/>
  </protectedRanges>
  <dataConsolidate/>
  <mergeCells count="109">
    <mergeCell ref="B150:C150"/>
    <mergeCell ref="B158:C158"/>
    <mergeCell ref="D160:F160"/>
    <mergeCell ref="D161:F161"/>
    <mergeCell ref="B162:B163"/>
    <mergeCell ref="D162:F162"/>
    <mergeCell ref="D163:F163"/>
    <mergeCell ref="B143:D143"/>
    <mergeCell ref="C144:H144"/>
    <mergeCell ref="C145:D145"/>
    <mergeCell ref="B147:D147"/>
    <mergeCell ref="B148:F148"/>
    <mergeCell ref="E149:G149"/>
    <mergeCell ref="C136:D136"/>
    <mergeCell ref="B137:B138"/>
    <mergeCell ref="D137:D138"/>
    <mergeCell ref="H137:H138"/>
    <mergeCell ref="C139:D139"/>
    <mergeCell ref="F140:F141"/>
    <mergeCell ref="G140:G141"/>
    <mergeCell ref="C123:D123"/>
    <mergeCell ref="B124:B130"/>
    <mergeCell ref="D124:D130"/>
    <mergeCell ref="H124:H130"/>
    <mergeCell ref="C131:D131"/>
    <mergeCell ref="B132:B135"/>
    <mergeCell ref="D132:D135"/>
    <mergeCell ref="F132:F135"/>
    <mergeCell ref="G132:G135"/>
    <mergeCell ref="H132:H135"/>
    <mergeCell ref="C110:D110"/>
    <mergeCell ref="C113:D113"/>
    <mergeCell ref="C115:D115"/>
    <mergeCell ref="C117:D117"/>
    <mergeCell ref="B121:D121"/>
    <mergeCell ref="C122:H122"/>
    <mergeCell ref="B111:B112"/>
    <mergeCell ref="B118:B120"/>
    <mergeCell ref="B100:D100"/>
    <mergeCell ref="C101:H101"/>
    <mergeCell ref="C102:D102"/>
    <mergeCell ref="C104:D104"/>
    <mergeCell ref="C107:D107"/>
    <mergeCell ref="B108:B109"/>
    <mergeCell ref="D108:D109"/>
    <mergeCell ref="H108:H109"/>
    <mergeCell ref="B105:B106"/>
    <mergeCell ref="B86:B89"/>
    <mergeCell ref="C90:D90"/>
    <mergeCell ref="B91:B94"/>
    <mergeCell ref="C95:D95"/>
    <mergeCell ref="C97:D97"/>
    <mergeCell ref="B98:B99"/>
    <mergeCell ref="C75:D75"/>
    <mergeCell ref="B77:D77"/>
    <mergeCell ref="C78:H78"/>
    <mergeCell ref="C79:D79"/>
    <mergeCell ref="C83:D83"/>
    <mergeCell ref="C85:D85"/>
    <mergeCell ref="B80:B82"/>
    <mergeCell ref="B67:D67"/>
    <mergeCell ref="C68:G68"/>
    <mergeCell ref="C69:D69"/>
    <mergeCell ref="C72:D72"/>
    <mergeCell ref="D73:D74"/>
    <mergeCell ref="H73:H74"/>
    <mergeCell ref="B70:B71"/>
    <mergeCell ref="B73:B74"/>
    <mergeCell ref="C60:D60"/>
    <mergeCell ref="C62:D62"/>
    <mergeCell ref="B63:B66"/>
    <mergeCell ref="D63:D66"/>
    <mergeCell ref="H63:H66"/>
    <mergeCell ref="F64:F65"/>
    <mergeCell ref="G64:G65"/>
    <mergeCell ref="B50:B55"/>
    <mergeCell ref="D50:D55"/>
    <mergeCell ref="H50:H55"/>
    <mergeCell ref="C56:D56"/>
    <mergeCell ref="B57:B59"/>
    <mergeCell ref="D57:D59"/>
    <mergeCell ref="H57:H59"/>
    <mergeCell ref="C39:D39"/>
    <mergeCell ref="C41:D41"/>
    <mergeCell ref="C45:D45"/>
    <mergeCell ref="B47:D47"/>
    <mergeCell ref="C48:H48"/>
    <mergeCell ref="C49:D49"/>
    <mergeCell ref="B42:B44"/>
    <mergeCell ref="C33:D33"/>
    <mergeCell ref="B34:B38"/>
    <mergeCell ref="D34:D38"/>
    <mergeCell ref="H34:H38"/>
    <mergeCell ref="C12:D12"/>
    <mergeCell ref="B13:B23"/>
    <mergeCell ref="D13:D19"/>
    <mergeCell ref="H13:H23"/>
    <mergeCell ref="D21:D23"/>
    <mergeCell ref="C24:D24"/>
    <mergeCell ref="C2:G2"/>
    <mergeCell ref="B9:B10"/>
    <mergeCell ref="C9:C10"/>
    <mergeCell ref="D9:D10"/>
    <mergeCell ref="E9:H9"/>
    <mergeCell ref="C11:H11"/>
    <mergeCell ref="B25:B32"/>
    <mergeCell ref="H25:H32"/>
    <mergeCell ref="D26:D28"/>
    <mergeCell ref="D29:D31"/>
  </mergeCells>
  <conditionalFormatting sqref="H19:H23">
    <cfRule type="expression" dxfId="0" priority="1" stopIfTrue="1">
      <formula>$E$10="NR"</formula>
    </cfRule>
  </conditionalFormatting>
  <dataValidations xWindow="758" yWindow="355" count="28">
    <dataValidation type="list" showInputMessage="1" showErrorMessage="1" sqref="F146:G146" xr:uid="{3DBB2B05-6BC5-4FE3-BFC3-23E72A307682}">
      <formula1>"0,3,5"</formula1>
    </dataValidation>
    <dataValidation type="list" showInputMessage="1" showErrorMessage="1" sqref="F140:G141" xr:uid="{6B7637C2-6272-48C5-9059-5AA9F6655551}">
      <formula1>"0,3,2"</formula1>
    </dataValidation>
    <dataValidation type="list" showInputMessage="1" showErrorMessage="1" sqref="F111:G111" xr:uid="{17384407-4BC9-4AB2-AE75-DD95798298F0}">
      <formula1>"0,3"</formula1>
    </dataValidation>
    <dataValidation type="list" allowBlank="1" showInputMessage="1" showErrorMessage="1" sqref="E94 E106" xr:uid="{479E2280-3CFD-4967-AF7B-8488273A4D29}">
      <formula1>"NA, 1"</formula1>
    </dataValidation>
    <dataValidation type="list" allowBlank="1" showInputMessage="1" showErrorMessage="1" sqref="E91:E93" xr:uid="{804D6E42-64BA-4C20-A966-C2AF5AB8C86A}">
      <formula1>"NA,1"</formula1>
    </dataValidation>
    <dataValidation type="list" allowBlank="1" showInputMessage="1" showErrorMessage="1" sqref="E84 E96" xr:uid="{EE5F4160-7ADD-44CF-9FD3-FDAFE58BFD63}">
      <formula1>"NA,2"</formula1>
    </dataValidation>
    <dataValidation type="list" allowBlank="1" showInputMessage="1" showErrorMessage="1" sqref="G76" xr:uid="{4B6F82E1-5408-4F0C-BE73-7930DAA4C025}">
      <formula1>"5,3"</formula1>
    </dataValidation>
    <dataValidation type="list" allowBlank="1" showInputMessage="1" showErrorMessage="1" sqref="F76" xr:uid="{BB6547DE-8DA4-4810-86FB-71A6810056E0}">
      <formula1>"5, 3"</formula1>
    </dataValidation>
    <dataValidation type="list" allowBlank="1" showInputMessage="1" showErrorMessage="1" sqref="E76" xr:uid="{12DBF4AC-9DCB-48CA-97B0-CF4789F1C2CA}">
      <formula1>"NA, 5, 3"</formula1>
    </dataValidation>
    <dataValidation type="list" showInputMessage="1" showErrorMessage="1" sqref="F64:G65" xr:uid="{F93576F4-CC6E-42B6-A22A-98E0A1D4067B}">
      <formula1>"0,4,3"</formula1>
    </dataValidation>
    <dataValidation type="list" showInputMessage="1" showErrorMessage="1" sqref="F40:G40 F46:G46" xr:uid="{4EA48ABA-D192-493A-8BEC-54DC1855FB26}">
      <formula1>"0, 2"</formula1>
    </dataValidation>
    <dataValidation type="list" showInputMessage="1" showErrorMessage="1" sqref="E42:E44" xr:uid="{96B85122-EC73-48D4-B266-92DB0137FF36}">
      <formula1>"NA,1"</formula1>
    </dataValidation>
    <dataValidation type="list" showInputMessage="1" showErrorMessage="1" sqref="E46 E40" xr:uid="{453C9E85-EF9A-4392-90A2-672349A5B0F4}">
      <formula1>"NA,2"</formula1>
    </dataValidation>
    <dataValidation allowBlank="1" showInputMessage="1" showErrorMessage="1" prompt="Enter Student Name in this column under this heading" sqref="B9" xr:uid="{4D8363F1-058E-4528-8C9F-05DA304CC266}"/>
    <dataValidation allowBlank="1" showInputMessage="1" showErrorMessage="1" prompt="Enter Student ID in this column under this heading" sqref="C9" xr:uid="{9C24049A-1A38-4297-BC25-501707CF3B54}"/>
    <dataValidation allowBlank="1" showInputMessage="1" showErrorMessage="1" prompt="Average is automatically calculated in this column under this heading" sqref="D9" xr:uid="{BA88D6FD-3EB9-4B7F-B78A-7D65F9915C80}"/>
    <dataValidation allowBlank="1" showInputMessage="1" showErrorMessage="1" prompt="Score is automatically calculated in this column under this heading. To award extra credit points, give more points on an assignment than the total possible points listed" sqref="E9" xr:uid="{E8EEEBC3-1288-4AAD-81B8-1A175BAC7897}"/>
    <dataValidation allowBlank="1" showInputMessage="1" showErrorMessage="1" promptTitle="Assessment Point" prompt="Assessor will award point to criteria applied according to the submittal documents subject to the mark allocation from the dropdown list." sqref="G10" xr:uid="{CD09C4B9-373E-4409-80A9-38797084F20A}"/>
    <dataValidation type="list" showInputMessage="1" showErrorMessage="1" sqref="F132:G135" xr:uid="{A476EA48-6DE6-48B7-A81D-49BD969345DC}">
      <formula1>"0,4,3,2,1"</formula1>
    </dataValidation>
    <dataValidation type="list" allowBlank="1" showInputMessage="1" showErrorMessage="1" sqref="F129:G130 F86:G89 F137:G138 F98:G98 F81:G82 F124:G127 F91:G94" xr:uid="{4110A39C-16C9-4F5C-ACD3-CC772FEE71E3}">
      <formula1>"0,1"</formula1>
    </dataValidation>
    <dataValidation type="list" showInputMessage="1" showErrorMessage="1" sqref="F114:G114 F70:G70 F116:G116 F66:G66 F142:G142" xr:uid="{685C41FB-0402-4858-AB85-251CA9D704B7}">
      <formula1>"0,2"</formula1>
    </dataValidation>
    <dataValidation type="list" showInputMessage="1" showErrorMessage="1" sqref="F25:G32 F57:G59 F63:G63 F73:G74 F34:G38 F42:G44 F71:G71 F108:G109 F112:G112" xr:uid="{F2CE2DB6-B7E6-43CC-A683-FFD57DD7B75E}">
      <formula1>"0,1"</formula1>
    </dataValidation>
    <dataValidation type="list" allowBlank="1" showInputMessage="1" showErrorMessage="1" sqref="F99:G99 F84:G84 F118:G118 F128:G128 F61:G61 F105:G106 F96:G96" xr:uid="{989B73B8-A896-494D-9E4A-9CF77FE49905}">
      <formula1>"0,2"</formula1>
    </dataValidation>
    <dataValidation allowBlank="1" showInputMessage="1" showErrorMessage="1" promptTitle="Target Point" prompt="Project Team need to determine target point for each criteria from the dropdown list." sqref="F10" xr:uid="{F3C3CE5F-D5B6-46DE-B850-F856DC28853E}"/>
    <dataValidation allowBlank="1" showInputMessage="1" showErrorMessage="1" promptTitle="Max Point" prompt="Score is automatically  allocated in this column depending on the type of project: NEW ROADS or UPGRADING ROADS" sqref="E10" xr:uid="{AB1E3542-59D3-4510-A7F9-42D5FD10FE34}"/>
    <dataValidation type="list" allowBlank="1" showInputMessage="1" showErrorMessage="1" sqref="F80:G80" xr:uid="{6344A103-FFD0-4101-83CB-601D74FBDF3E}">
      <formula1>"0,4"</formula1>
    </dataValidation>
    <dataValidation type="list" allowBlank="1" showInputMessage="1" showErrorMessage="1" sqref="F103:G103 F119:G120" xr:uid="{AAC12A6F-54E5-4B11-B9DE-BC5F9B3999B4}">
      <formula1>"0,3"</formula1>
    </dataValidation>
    <dataValidation type="list" allowBlank="1" showInputMessage="1" showErrorMessage="1" sqref="E105" xr:uid="{5054FF55-9A6B-462F-B1AC-8B5C2024DA79}">
      <formula1>"NA, 2"</formula1>
    </dataValidation>
  </dataValidations>
  <pageMargins left="0.7" right="0.7" top="0.75" bottom="0.75" header="0.3" footer="0.3"/>
  <pageSetup paperSize="9" scale="56" fitToHeight="0" orientation="landscape" verticalDpi="0" r:id="rId1"/>
  <drawing r:id="rId2"/>
  <extLst>
    <ext xmlns:x14="http://schemas.microsoft.com/office/spreadsheetml/2009/9/main" uri="{CCE6A557-97BC-4b89-ADB6-D9C93CAAB3DF}">
      <x14:dataValidations xmlns:xm="http://schemas.microsoft.com/office/excel/2006/main" xWindow="758" yWindow="355" count="2">
        <x14:dataValidation type="list" allowBlank="1" showInputMessage="1" showErrorMessage="1" xr:uid="{D0A9A600-2268-4842-B750-A3BE6D1E822F}">
          <x14:formula1>
            <xm:f>Sheet1!$C$1:$C$3</xm:f>
          </x14:formula1>
          <xm:sqref>C6</xm:sqref>
        </x14:dataValidation>
        <x14:dataValidation type="list" allowBlank="1" showInputMessage="1" showErrorMessage="1" xr:uid="{D54D8CF2-A54E-4B27-8F90-83A432E87BD0}">
          <x14:formula1>
            <xm:f>Sheet1!$C$5:$C$10</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DAEFC-40E8-43D7-AFFD-68CB9AB50BEF}">
  <sheetPr codeName="Sheet7"/>
  <dimension ref="B1:M38"/>
  <sheetViews>
    <sheetView topLeftCell="B1" workbookViewId="0">
      <selection activeCell="D25" sqref="D25"/>
    </sheetView>
  </sheetViews>
  <sheetFormatPr defaultRowHeight="15" x14ac:dyDescent="0.25"/>
  <cols>
    <col min="2" max="2" width="18.140625" style="63" customWidth="1"/>
    <col min="3" max="3" width="26" customWidth="1"/>
    <col min="4" max="4" width="10.5703125" customWidth="1"/>
    <col min="5" max="5" width="9.140625" customWidth="1"/>
    <col min="6" max="6" width="29.28515625" customWidth="1"/>
    <col min="7" max="7" width="27.28515625" customWidth="1"/>
    <col min="8" max="8" width="24.5703125" customWidth="1"/>
  </cols>
  <sheetData>
    <row r="1" spans="2:13" ht="18.75" x14ac:dyDescent="0.3">
      <c r="B1" s="262" t="s">
        <v>354</v>
      </c>
      <c r="C1" s="263"/>
      <c r="D1" s="264"/>
      <c r="F1" t="s">
        <v>355</v>
      </c>
      <c r="G1" t="s">
        <v>356</v>
      </c>
      <c r="H1" s="47"/>
      <c r="M1" s="45"/>
    </row>
    <row r="2" spans="2:13" x14ac:dyDescent="0.25">
      <c r="B2" s="265" t="s">
        <v>165</v>
      </c>
      <c r="C2" s="266" t="s">
        <v>163</v>
      </c>
      <c r="D2" s="267">
        <v>1</v>
      </c>
      <c r="F2" s="60" t="str">
        <f>'05 Design Assessment Form'!C6</f>
        <v>NEW ROAD</v>
      </c>
      <c r="G2" t="str">
        <f>'06 Verification Assessment Form'!C6</f>
        <v>NEW ROAD</v>
      </c>
      <c r="H2" s="47"/>
    </row>
    <row r="3" spans="2:13" x14ac:dyDescent="0.25">
      <c r="B3" s="265"/>
      <c r="C3" s="266" t="s">
        <v>164</v>
      </c>
      <c r="D3" s="267">
        <v>2</v>
      </c>
      <c r="F3" s="60"/>
      <c r="H3" s="47"/>
    </row>
    <row r="4" spans="2:13" x14ac:dyDescent="0.25">
      <c r="B4" s="265"/>
      <c r="C4" s="266"/>
      <c r="D4" s="267"/>
      <c r="F4" s="61">
        <f>IF(F2="NEW ROAD",  1,  2)</f>
        <v>1</v>
      </c>
      <c r="G4" s="61">
        <f>IF(G2="NEW ROAD",  1,  2)</f>
        <v>1</v>
      </c>
      <c r="H4" s="47"/>
    </row>
    <row r="5" spans="2:13" x14ac:dyDescent="0.25">
      <c r="B5" s="265"/>
      <c r="C5" s="268"/>
      <c r="D5" s="267"/>
      <c r="F5" s="60"/>
      <c r="H5" s="47"/>
    </row>
    <row r="6" spans="2:13" x14ac:dyDescent="0.25">
      <c r="B6" s="265" t="s">
        <v>38</v>
      </c>
      <c r="C6" s="269" t="s">
        <v>61</v>
      </c>
      <c r="D6" s="267"/>
      <c r="F6" s="61" t="str">
        <f>'05 Design Assessment Form'!C7</f>
        <v>C</v>
      </c>
      <c r="G6" s="61" t="str">
        <f>'06 Verification Assessment Form'!C7</f>
        <v>C</v>
      </c>
      <c r="H6" s="47"/>
    </row>
    <row r="7" spans="2:13" x14ac:dyDescent="0.25">
      <c r="B7" s="265"/>
      <c r="C7" s="269" t="s">
        <v>62</v>
      </c>
      <c r="D7" s="267"/>
      <c r="F7" s="62" t="str">
        <f>CONCATENATE(F4,F6)</f>
        <v>1C</v>
      </c>
      <c r="G7" s="62" t="str">
        <f>CONCATENATE(G4,G6)</f>
        <v>1C</v>
      </c>
    </row>
    <row r="8" spans="2:13" x14ac:dyDescent="0.25">
      <c r="B8" s="265"/>
      <c r="C8" s="269" t="s">
        <v>63</v>
      </c>
      <c r="D8" s="267"/>
    </row>
    <row r="9" spans="2:13" x14ac:dyDescent="0.25">
      <c r="B9" s="265"/>
      <c r="C9" s="269" t="s">
        <v>64</v>
      </c>
      <c r="D9" s="267"/>
    </row>
    <row r="10" spans="2:13" x14ac:dyDescent="0.25">
      <c r="B10" s="265"/>
      <c r="C10" s="269" t="s">
        <v>71</v>
      </c>
      <c r="D10" s="267"/>
    </row>
    <row r="11" spans="2:13" ht="15.75" thickBot="1" x14ac:dyDescent="0.3">
      <c r="B11" s="270"/>
      <c r="C11" s="271"/>
      <c r="D11" s="272"/>
    </row>
    <row r="12" spans="2:13" x14ac:dyDescent="0.25">
      <c r="C12" s="47"/>
      <c r="D12" s="47"/>
      <c r="E12" s="47"/>
      <c r="F12" s="47"/>
      <c r="G12" s="47"/>
      <c r="H12" s="47"/>
    </row>
    <row r="13" spans="2:13" x14ac:dyDescent="0.25">
      <c r="C13" s="47"/>
      <c r="D13" s="47"/>
      <c r="E13" s="47"/>
      <c r="F13" s="47"/>
      <c r="G13" s="47"/>
      <c r="H13" s="47"/>
    </row>
    <row r="14" spans="2:13" x14ac:dyDescent="0.25">
      <c r="C14" s="47" t="s">
        <v>360</v>
      </c>
      <c r="D14" s="47"/>
      <c r="E14" s="47"/>
      <c r="G14" s="47"/>
      <c r="H14" s="47" t="s">
        <v>361</v>
      </c>
    </row>
    <row r="15" spans="2:13" x14ac:dyDescent="0.25">
      <c r="C15" s="47"/>
      <c r="D15" s="47"/>
      <c r="E15" s="47"/>
      <c r="G15" s="47"/>
      <c r="H15" s="47"/>
    </row>
    <row r="16" spans="2:13" x14ac:dyDescent="0.25">
      <c r="C16" s="47"/>
      <c r="D16" s="47" t="s">
        <v>363</v>
      </c>
      <c r="G16" s="47"/>
      <c r="H16" s="47" t="s">
        <v>364</v>
      </c>
    </row>
    <row r="17" spans="3:10" x14ac:dyDescent="0.25">
      <c r="C17" t="s">
        <v>357</v>
      </c>
      <c r="D17" s="47" t="str">
        <f>F6</f>
        <v>C</v>
      </c>
      <c r="G17" t="s">
        <v>357</v>
      </c>
      <c r="H17" s="47" t="str">
        <f>G6</f>
        <v>C</v>
      </c>
    </row>
    <row r="18" spans="3:10" x14ac:dyDescent="0.25">
      <c r="C18" s="47"/>
      <c r="D18" s="47"/>
      <c r="H18" s="47"/>
    </row>
    <row r="19" spans="3:10" x14ac:dyDescent="0.25">
      <c r="D19" s="273" t="s">
        <v>278</v>
      </c>
      <c r="E19" s="70" t="s">
        <v>286</v>
      </c>
      <c r="H19" s="273" t="s">
        <v>278</v>
      </c>
      <c r="I19" s="70" t="s">
        <v>286</v>
      </c>
    </row>
    <row r="20" spans="3:10" x14ac:dyDescent="0.25">
      <c r="C20" s="70" t="s">
        <v>61</v>
      </c>
      <c r="D20" s="71">
        <v>1</v>
      </c>
      <c r="E20" s="67">
        <v>2</v>
      </c>
      <c r="G20" s="70" t="s">
        <v>61</v>
      </c>
      <c r="H20" s="71">
        <v>1</v>
      </c>
      <c r="I20" s="261">
        <v>2</v>
      </c>
    </row>
    <row r="21" spans="3:10" x14ac:dyDescent="0.25">
      <c r="C21" s="70" t="s">
        <v>62</v>
      </c>
      <c r="D21" s="71">
        <v>2</v>
      </c>
      <c r="E21" s="67">
        <v>2</v>
      </c>
      <c r="G21" s="70" t="s">
        <v>62</v>
      </c>
      <c r="H21" s="71">
        <v>2</v>
      </c>
      <c r="I21" s="261">
        <v>2</v>
      </c>
    </row>
    <row r="22" spans="3:10" x14ac:dyDescent="0.25">
      <c r="C22" s="70" t="s">
        <v>63</v>
      </c>
      <c r="D22" s="71">
        <v>2</v>
      </c>
      <c r="E22" s="67">
        <v>1</v>
      </c>
      <c r="G22" s="70" t="s">
        <v>63</v>
      </c>
      <c r="H22" s="71">
        <v>2</v>
      </c>
      <c r="I22" s="261">
        <v>1</v>
      </c>
      <c r="J22" s="47"/>
    </row>
    <row r="23" spans="3:10" x14ac:dyDescent="0.25">
      <c r="C23" s="70" t="s">
        <v>64</v>
      </c>
      <c r="D23" s="71">
        <v>2</v>
      </c>
      <c r="E23" s="67">
        <v>1</v>
      </c>
      <c r="F23" s="47"/>
      <c r="G23" s="70" t="s">
        <v>64</v>
      </c>
      <c r="H23" s="71">
        <v>2</v>
      </c>
      <c r="I23" s="261">
        <v>1</v>
      </c>
      <c r="J23" s="47"/>
    </row>
    <row r="24" spans="3:10" x14ac:dyDescent="0.25">
      <c r="C24" s="70" t="s">
        <v>71</v>
      </c>
      <c r="D24" s="71">
        <v>1</v>
      </c>
      <c r="E24" s="67">
        <v>1</v>
      </c>
      <c r="F24" s="47"/>
      <c r="G24" s="70" t="s">
        <v>71</v>
      </c>
      <c r="H24" s="71">
        <v>1</v>
      </c>
      <c r="I24" s="261">
        <v>1</v>
      </c>
      <c r="J24" s="47"/>
    </row>
    <row r="25" spans="3:10" x14ac:dyDescent="0.25">
      <c r="C25" s="70"/>
      <c r="D25" s="70">
        <f>VLOOKUP(F6,C20:D24,2,FALSE)</f>
        <v>2</v>
      </c>
      <c r="E25" s="70">
        <f>VLOOKUP(F6,C20:E24,3,FALSE)</f>
        <v>1</v>
      </c>
      <c r="F25" s="47"/>
      <c r="G25" s="70"/>
      <c r="H25" s="70">
        <f>VLOOKUP(G6,G20:H24,2,FALSE)</f>
        <v>2</v>
      </c>
      <c r="I25" s="70">
        <f>VLOOKUP(G6,G20:I24,3,FALSE)</f>
        <v>1</v>
      </c>
      <c r="J25" s="47"/>
    </row>
    <row r="26" spans="3:10" x14ac:dyDescent="0.25">
      <c r="C26" s="47"/>
      <c r="D26" s="47"/>
      <c r="E26" s="47"/>
      <c r="F26" s="47"/>
      <c r="G26" s="47"/>
      <c r="H26" s="47"/>
      <c r="I26" s="47"/>
      <c r="J26" s="47"/>
    </row>
    <row r="27" spans="3:10" x14ac:dyDescent="0.25">
      <c r="C27" s="47"/>
      <c r="D27" s="463" t="s">
        <v>359</v>
      </c>
      <c r="E27" s="463"/>
      <c r="F27" s="47"/>
      <c r="G27" s="47"/>
      <c r="H27" s="463" t="s">
        <v>362</v>
      </c>
      <c r="I27" s="463"/>
      <c r="J27" s="47"/>
    </row>
    <row r="28" spans="3:10" x14ac:dyDescent="0.25">
      <c r="C28" s="47"/>
      <c r="D28" s="72" t="s">
        <v>220</v>
      </c>
      <c r="E28" s="72">
        <v>1</v>
      </c>
      <c r="F28" s="47"/>
      <c r="G28" s="47"/>
      <c r="H28" s="72" t="s">
        <v>220</v>
      </c>
      <c r="I28" s="72">
        <v>1</v>
      </c>
      <c r="J28" s="47"/>
    </row>
    <row r="29" spans="3:10" x14ac:dyDescent="0.25">
      <c r="D29" s="72" t="s">
        <v>221</v>
      </c>
      <c r="E29" s="72">
        <v>1</v>
      </c>
      <c r="H29" s="72" t="s">
        <v>221</v>
      </c>
      <c r="I29" s="72">
        <v>1</v>
      </c>
      <c r="J29" s="47"/>
    </row>
    <row r="30" spans="3:10" x14ac:dyDescent="0.25">
      <c r="D30" s="72" t="s">
        <v>222</v>
      </c>
      <c r="E30" s="72">
        <v>1</v>
      </c>
      <c r="H30" s="72" t="s">
        <v>222</v>
      </c>
      <c r="I30" s="72">
        <v>1</v>
      </c>
    </row>
    <row r="31" spans="3:10" x14ac:dyDescent="0.25">
      <c r="D31" s="72" t="s">
        <v>223</v>
      </c>
      <c r="E31" s="72">
        <v>1</v>
      </c>
      <c r="H31" s="72" t="s">
        <v>223</v>
      </c>
      <c r="I31" s="72">
        <v>1</v>
      </c>
    </row>
    <row r="32" spans="3:10" x14ac:dyDescent="0.25">
      <c r="D32" s="72" t="s">
        <v>224</v>
      </c>
      <c r="E32" s="72">
        <v>1</v>
      </c>
      <c r="H32" s="72" t="s">
        <v>224</v>
      </c>
      <c r="I32" s="72">
        <v>1</v>
      </c>
    </row>
    <row r="33" spans="4:9" x14ac:dyDescent="0.25">
      <c r="D33" s="72" t="s">
        <v>225</v>
      </c>
      <c r="E33" s="72">
        <v>2</v>
      </c>
      <c r="H33" s="72" t="s">
        <v>225</v>
      </c>
      <c r="I33" s="72">
        <v>2</v>
      </c>
    </row>
    <row r="34" spans="4:9" x14ac:dyDescent="0.25">
      <c r="D34" s="72" t="s">
        <v>226</v>
      </c>
      <c r="E34" s="72">
        <v>2</v>
      </c>
      <c r="H34" s="72" t="s">
        <v>226</v>
      </c>
      <c r="I34" s="72">
        <v>2</v>
      </c>
    </row>
    <row r="35" spans="4:9" x14ac:dyDescent="0.25">
      <c r="D35" s="72" t="s">
        <v>227</v>
      </c>
      <c r="E35" s="72">
        <v>2</v>
      </c>
      <c r="H35" s="72" t="s">
        <v>227</v>
      </c>
      <c r="I35" s="72">
        <v>2</v>
      </c>
    </row>
    <row r="36" spans="4:9" x14ac:dyDescent="0.25">
      <c r="D36" s="72" t="s">
        <v>228</v>
      </c>
      <c r="E36" s="72">
        <v>2</v>
      </c>
      <c r="H36" s="72" t="s">
        <v>228</v>
      </c>
      <c r="I36" s="72">
        <v>2</v>
      </c>
    </row>
    <row r="37" spans="4:9" x14ac:dyDescent="0.25">
      <c r="D37" s="72" t="s">
        <v>229</v>
      </c>
      <c r="E37" s="72">
        <v>1</v>
      </c>
      <c r="H37" s="72" t="s">
        <v>229</v>
      </c>
      <c r="I37" s="72">
        <v>1</v>
      </c>
    </row>
    <row r="38" spans="4:9" x14ac:dyDescent="0.25">
      <c r="D38" s="47"/>
      <c r="E38" s="47">
        <f>VLOOKUP(F7,D28:E37,2,FALSE)</f>
        <v>1</v>
      </c>
      <c r="H38" s="47"/>
      <c r="I38" s="47">
        <f>VLOOKUP(G7,H28:I37,2,FALSE)</f>
        <v>1</v>
      </c>
    </row>
  </sheetData>
  <mergeCells count="2">
    <mergeCell ref="D27:E27"/>
    <mergeCell ref="H27:I2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Page</vt:lpstr>
      <vt:lpstr>01 Registration form</vt:lpstr>
      <vt:lpstr>02 Road Categories</vt:lpstr>
      <vt:lpstr>03 Matrix</vt:lpstr>
      <vt:lpstr>04 Assessment Scoring Form </vt:lpstr>
      <vt:lpstr>05 Design Assessment Form</vt:lpstr>
      <vt:lpstr>06 Verification Assessment Form</vt:lpstr>
      <vt:lpstr>Sheet1</vt:lpstr>
      <vt:lpstr>'01 Registration form'!Print_Area</vt:lpstr>
      <vt:lpstr>'02 Road Categories'!Print_Area</vt:lpstr>
      <vt:lpstr>'03 Matrix'!Print_Area</vt:lpstr>
      <vt:lpstr>'04 Assessment Scoring Form '!Print_Area</vt:lpstr>
      <vt:lpstr>'Cover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2023-12-04T00:53:05Z</cp:lastPrinted>
  <dcterms:created xsi:type="dcterms:W3CDTF">2023-11-30T00:21:08Z</dcterms:created>
  <dcterms:modified xsi:type="dcterms:W3CDTF">2024-09-06T06:53:10Z</dcterms:modified>
</cp:coreProperties>
</file>